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codeName="ЭтаКнига" defaultThemeVersion="124226"/>
  <bookViews>
    <workbookView xWindow="0" yWindow="0" windowWidth="19200" windowHeight="11745" activeTab="1"/>
  </bookViews>
  <sheets>
    <sheet name="учр-я " sheetId="71" r:id="rId1"/>
    <sheet name="УФСИН аппр" sheetId="72" r:id="rId2"/>
  </sheets>
  <definedNames>
    <definedName name="_xlnm.Print_Titles" localSheetId="1">'УФСИН аппр'!$4:$4</definedName>
    <definedName name="_xlnm.Print_Titles" localSheetId="0">'учр-я '!$4:$4</definedName>
    <definedName name="_xlnm.Print_Area" localSheetId="1">'УФСИН аппр'!$A$1:$L$145</definedName>
    <definedName name="_xlnm.Print_Area" localSheetId="0">'учр-я '!$A$1:$X$115</definedName>
  </definedNames>
  <calcPr calcId="124519"/>
  <fileRecoveryPr autoRecover="0"/>
</workbook>
</file>

<file path=xl/calcChain.xml><?xml version="1.0" encoding="utf-8"?>
<calcChain xmlns="http://schemas.openxmlformats.org/spreadsheetml/2006/main">
  <c r="X64" i="71"/>
  <c r="X113"/>
  <c r="T112"/>
  <c r="U112"/>
  <c r="T115"/>
  <c r="T114" s="1"/>
  <c r="X5"/>
  <c r="X6"/>
  <c r="X7"/>
  <c r="X8"/>
  <c r="X9"/>
  <c r="X10"/>
  <c r="X11"/>
  <c r="K93" i="72"/>
  <c r="K144" s="1"/>
  <c r="K116"/>
  <c r="K112"/>
  <c r="M100"/>
  <c r="L100"/>
  <c r="K141"/>
  <c r="M141" s="1"/>
  <c r="K118"/>
  <c r="K117"/>
  <c r="M59"/>
  <c r="L59"/>
  <c r="K92"/>
  <c r="K91"/>
  <c r="X63" i="71"/>
  <c r="X95"/>
  <c r="X83"/>
  <c r="K135" i="72"/>
  <c r="K133"/>
  <c r="L133" s="1"/>
  <c r="K58"/>
  <c r="K11"/>
  <c r="X111" i="71"/>
  <c r="X110"/>
  <c r="X109"/>
  <c r="X108"/>
  <c r="X107"/>
  <c r="X106"/>
  <c r="X105"/>
  <c r="X104"/>
  <c r="X103"/>
  <c r="X102"/>
  <c r="X101"/>
  <c r="X100"/>
  <c r="X99"/>
  <c r="X98"/>
  <c r="X97"/>
  <c r="X96"/>
  <c r="X94"/>
  <c r="X93"/>
  <c r="X92"/>
  <c r="X91"/>
  <c r="X90"/>
  <c r="X89"/>
  <c r="X88"/>
  <c r="X87"/>
  <c r="X86"/>
  <c r="X85"/>
  <c r="X84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M33" i="72"/>
  <c r="L33"/>
  <c r="J128"/>
  <c r="K80"/>
  <c r="M80" s="1"/>
  <c r="K12"/>
  <c r="K40"/>
  <c r="K39"/>
  <c r="K38"/>
  <c r="K35"/>
  <c r="K32"/>
  <c r="K31"/>
  <c r="K30"/>
  <c r="L30" s="1"/>
  <c r="K110"/>
  <c r="K109"/>
  <c r="K44"/>
  <c r="K42"/>
  <c r="K136"/>
  <c r="K113"/>
  <c r="K122"/>
  <c r="J5"/>
  <c r="L5" s="1"/>
  <c r="J6"/>
  <c r="K6"/>
  <c r="J7"/>
  <c r="J8"/>
  <c r="M8" s="1"/>
  <c r="J9"/>
  <c r="L9" s="1"/>
  <c r="J10"/>
  <c r="J11"/>
  <c r="J12"/>
  <c r="L12" s="1"/>
  <c r="J13"/>
  <c r="J14"/>
  <c r="J15"/>
  <c r="J16"/>
  <c r="L16" s="1"/>
  <c r="J17"/>
  <c r="L17" s="1"/>
  <c r="J18"/>
  <c r="L18" s="1"/>
  <c r="J19"/>
  <c r="M19" s="1"/>
  <c r="J20"/>
  <c r="M20" s="1"/>
  <c r="J21"/>
  <c r="L21" s="1"/>
  <c r="M21"/>
  <c r="J22"/>
  <c r="L22" s="1"/>
  <c r="J23"/>
  <c r="J24"/>
  <c r="J25"/>
  <c r="J26"/>
  <c r="J27"/>
  <c r="M27" s="1"/>
  <c r="J28"/>
  <c r="L28" s="1"/>
  <c r="J29"/>
  <c r="L29" s="1"/>
  <c r="J30"/>
  <c r="M30" s="1"/>
  <c r="J31"/>
  <c r="L31" s="1"/>
  <c r="J32"/>
  <c r="M32" s="1"/>
  <c r="J34"/>
  <c r="L34" s="1"/>
  <c r="J35"/>
  <c r="J36"/>
  <c r="J37"/>
  <c r="J38"/>
  <c r="J39"/>
  <c r="J40"/>
  <c r="L40" s="1"/>
  <c r="J41"/>
  <c r="J42"/>
  <c r="J43"/>
  <c r="J44"/>
  <c r="J45"/>
  <c r="L45"/>
  <c r="M45"/>
  <c r="J46"/>
  <c r="L46" s="1"/>
  <c r="L47"/>
  <c r="M47"/>
  <c r="K48"/>
  <c r="J49"/>
  <c r="J50"/>
  <c r="M50" s="1"/>
  <c r="J51"/>
  <c r="L51"/>
  <c r="M51"/>
  <c r="J52"/>
  <c r="L52" s="1"/>
  <c r="M52"/>
  <c r="J53"/>
  <c r="M53" s="1"/>
  <c r="J54"/>
  <c r="L54" s="1"/>
  <c r="J55"/>
  <c r="L55"/>
  <c r="M55"/>
  <c r="J56"/>
  <c r="L56" s="1"/>
  <c r="M56"/>
  <c r="J57"/>
  <c r="M57" s="1"/>
  <c r="J58"/>
  <c r="M58" s="1"/>
  <c r="J60"/>
  <c r="L60" s="1"/>
  <c r="J61"/>
  <c r="L61" s="1"/>
  <c r="J62"/>
  <c r="L62" s="1"/>
  <c r="J63"/>
  <c r="K63"/>
  <c r="J64"/>
  <c r="J65"/>
  <c r="L65" s="1"/>
  <c r="M65"/>
  <c r="J66"/>
  <c r="M66" s="1"/>
  <c r="J67"/>
  <c r="L67" s="1"/>
  <c r="J68"/>
  <c r="L68"/>
  <c r="M68"/>
  <c r="J69"/>
  <c r="L69" s="1"/>
  <c r="J70"/>
  <c r="L70" s="1"/>
  <c r="J71"/>
  <c r="L71" s="1"/>
  <c r="J72"/>
  <c r="L72" s="1"/>
  <c r="J73"/>
  <c r="L73" s="1"/>
  <c r="J74"/>
  <c r="K74"/>
  <c r="L74" s="1"/>
  <c r="J75"/>
  <c r="K75"/>
  <c r="J76"/>
  <c r="K76"/>
  <c r="J77"/>
  <c r="L77" s="1"/>
  <c r="J78"/>
  <c r="J79"/>
  <c r="J80"/>
  <c r="J81"/>
  <c r="L81" s="1"/>
  <c r="M81"/>
  <c r="J82"/>
  <c r="L82" s="1"/>
  <c r="J83"/>
  <c r="L83" s="1"/>
  <c r="M83"/>
  <c r="J84"/>
  <c r="L84" s="1"/>
  <c r="J85"/>
  <c r="L85" s="1"/>
  <c r="M85"/>
  <c r="J86"/>
  <c r="L86" s="1"/>
  <c r="J87"/>
  <c r="L87" s="1"/>
  <c r="M87"/>
  <c r="J88"/>
  <c r="L88" s="1"/>
  <c r="J89"/>
  <c r="J90"/>
  <c r="J91"/>
  <c r="L91" s="1"/>
  <c r="J92"/>
  <c r="L92" s="1"/>
  <c r="J94"/>
  <c r="J95"/>
  <c r="J96"/>
  <c r="J97"/>
  <c r="K97"/>
  <c r="J98"/>
  <c r="K98"/>
  <c r="J99"/>
  <c r="K99"/>
  <c r="J101"/>
  <c r="K101"/>
  <c r="M101" s="1"/>
  <c r="J102"/>
  <c r="J103"/>
  <c r="O103"/>
  <c r="J104"/>
  <c r="L104" s="1"/>
  <c r="O104"/>
  <c r="P104"/>
  <c r="J105"/>
  <c r="J106"/>
  <c r="L106" s="1"/>
  <c r="M106"/>
  <c r="J107"/>
  <c r="M107" s="1"/>
  <c r="J108"/>
  <c r="M108" s="1"/>
  <c r="J109"/>
  <c r="L109" s="1"/>
  <c r="J110"/>
  <c r="J111"/>
  <c r="J112"/>
  <c r="J113"/>
  <c r="L113" s="1"/>
  <c r="J114"/>
  <c r="K114"/>
  <c r="J115"/>
  <c r="L115" s="1"/>
  <c r="J116"/>
  <c r="J117"/>
  <c r="M117" s="1"/>
  <c r="J118"/>
  <c r="L118" s="1"/>
  <c r="J119"/>
  <c r="L119" s="1"/>
  <c r="J120"/>
  <c r="L120" s="1"/>
  <c r="J121"/>
  <c r="J122"/>
  <c r="J123"/>
  <c r="M123" s="1"/>
  <c r="J124"/>
  <c r="M124" s="1"/>
  <c r="J125"/>
  <c r="L125"/>
  <c r="M125"/>
  <c r="J126"/>
  <c r="L126" s="1"/>
  <c r="M126"/>
  <c r="J127"/>
  <c r="M127" s="1"/>
  <c r="J129"/>
  <c r="L129" s="1"/>
  <c r="J130"/>
  <c r="L130" s="1"/>
  <c r="J131"/>
  <c r="L131" s="1"/>
  <c r="J132"/>
  <c r="J133"/>
  <c r="J134"/>
  <c r="L134" s="1"/>
  <c r="J135"/>
  <c r="L135" s="1"/>
  <c r="J136"/>
  <c r="J137"/>
  <c r="L137" s="1"/>
  <c r="J138"/>
  <c r="L138"/>
  <c r="J139"/>
  <c r="K139"/>
  <c r="J140"/>
  <c r="M140"/>
  <c r="K140"/>
  <c r="J141"/>
  <c r="J142"/>
  <c r="L142" s="1"/>
  <c r="G143"/>
  <c r="G147"/>
  <c r="G148" s="1"/>
  <c r="H143"/>
  <c r="H147" s="1"/>
  <c r="H148" s="1"/>
  <c r="I143"/>
  <c r="G144"/>
  <c r="I144"/>
  <c r="L145"/>
  <c r="G112" i="71"/>
  <c r="G115" s="1"/>
  <c r="H112"/>
  <c r="H115" s="1"/>
  <c r="I112"/>
  <c r="I115" s="1"/>
  <c r="I114" s="1"/>
  <c r="J112"/>
  <c r="J115"/>
  <c r="J114" s="1"/>
  <c r="K112"/>
  <c r="K115" s="1"/>
  <c r="K114" s="1"/>
  <c r="L112"/>
  <c r="L115"/>
  <c r="L114" s="1"/>
  <c r="M112"/>
  <c r="M115" s="1"/>
  <c r="M114" s="1"/>
  <c r="N112"/>
  <c r="N115" s="1"/>
  <c r="N114" s="1"/>
  <c r="O112"/>
  <c r="O115" s="1"/>
  <c r="O114" s="1"/>
  <c r="P112"/>
  <c r="P115" s="1"/>
  <c r="P114" s="1"/>
  <c r="Q112"/>
  <c r="Q115" s="1"/>
  <c r="Q114" s="1"/>
  <c r="R112"/>
  <c r="R115" s="1"/>
  <c r="R114" s="1"/>
  <c r="S112"/>
  <c r="S115" s="1"/>
  <c r="S114" s="1"/>
  <c r="U115"/>
  <c r="U114" s="1"/>
  <c r="V112"/>
  <c r="V115" s="1"/>
  <c r="V114" s="1"/>
  <c r="W112"/>
  <c r="W115"/>
  <c r="W114" s="1"/>
  <c r="G116"/>
  <c r="H116"/>
  <c r="N116"/>
  <c r="G118"/>
  <c r="M69" i="72"/>
  <c r="M82"/>
  <c r="M77"/>
  <c r="M62"/>
  <c r="M28"/>
  <c r="M17"/>
  <c r="M109"/>
  <c r="L141"/>
  <c r="M120"/>
  <c r="N104"/>
  <c r="M88"/>
  <c r="M46"/>
  <c r="M34"/>
  <c r="M133"/>
  <c r="L101"/>
  <c r="L99"/>
  <c r="M9"/>
  <c r="M92"/>
  <c r="M112"/>
  <c r="M113"/>
  <c r="M135"/>
  <c r="J143"/>
  <c r="M60"/>
  <c r="M138"/>
  <c r="L140"/>
  <c r="M115"/>
  <c r="M40"/>
  <c r="N117" i="71"/>
  <c r="H117" l="1"/>
  <c r="M129" i="72"/>
  <c r="M18"/>
  <c r="M134"/>
  <c r="L124"/>
  <c r="M119"/>
  <c r="L108"/>
  <c r="M72"/>
  <c r="M70"/>
  <c r="M61"/>
  <c r="L50"/>
  <c r="L8"/>
  <c r="M93"/>
  <c r="M131"/>
  <c r="M22"/>
  <c r="M16"/>
  <c r="M142"/>
  <c r="M137"/>
  <c r="L127"/>
  <c r="L123"/>
  <c r="L107"/>
  <c r="M104"/>
  <c r="M86"/>
  <c r="M84"/>
  <c r="M67"/>
  <c r="L66"/>
  <c r="L57"/>
  <c r="M54"/>
  <c r="L53"/>
  <c r="L27"/>
  <c r="L19"/>
  <c r="L93"/>
  <c r="L117"/>
  <c r="M74"/>
  <c r="L20"/>
  <c r="L58"/>
  <c r="M5"/>
  <c r="M31"/>
  <c r="L136"/>
  <c r="M130"/>
  <c r="M118"/>
  <c r="M99"/>
  <c r="M73"/>
  <c r="M71"/>
  <c r="M29"/>
  <c r="M39"/>
  <c r="M91"/>
  <c r="M75"/>
  <c r="L75"/>
  <c r="M44"/>
  <c r="L44"/>
  <c r="M41"/>
  <c r="L41"/>
  <c r="M25"/>
  <c r="L25"/>
  <c r="L7"/>
  <c r="M7"/>
  <c r="M12"/>
  <c r="G114" i="71"/>
  <c r="G119"/>
  <c r="L116" i="72"/>
  <c r="M116"/>
  <c r="M105"/>
  <c r="L105"/>
  <c r="M103"/>
  <c r="L103"/>
  <c r="M98"/>
  <c r="L98"/>
  <c r="M94"/>
  <c r="L94"/>
  <c r="L79"/>
  <c r="M79"/>
  <c r="M76"/>
  <c r="L76"/>
  <c r="M63"/>
  <c r="L63"/>
  <c r="G117" i="71"/>
  <c r="H114"/>
  <c r="M136" i="72"/>
  <c r="M121"/>
  <c r="L121"/>
  <c r="M111"/>
  <c r="L111"/>
  <c r="M102"/>
  <c r="L102"/>
  <c r="M96"/>
  <c r="L96"/>
  <c r="M90"/>
  <c r="L90"/>
  <c r="J144"/>
  <c r="L144" s="1"/>
  <c r="L80"/>
  <c r="M78"/>
  <c r="L78"/>
  <c r="L64"/>
  <c r="M64"/>
  <c r="L39"/>
  <c r="M37"/>
  <c r="L37"/>
  <c r="M26"/>
  <c r="L26"/>
  <c r="M23"/>
  <c r="L23"/>
  <c r="M13"/>
  <c r="L13"/>
  <c r="M10"/>
  <c r="L10"/>
  <c r="L6"/>
  <c r="M6"/>
  <c r="L128"/>
  <c r="M128"/>
  <c r="L112"/>
  <c r="X112" i="71"/>
  <c r="X115" s="1"/>
  <c r="X114" s="1"/>
  <c r="M139" i="72"/>
  <c r="L139"/>
  <c r="M114"/>
  <c r="L114"/>
  <c r="M95"/>
  <c r="L95"/>
  <c r="M89"/>
  <c r="L89"/>
  <c r="M49"/>
  <c r="L49"/>
  <c r="M36"/>
  <c r="L36"/>
  <c r="L15"/>
  <c r="M15"/>
  <c r="L132"/>
  <c r="M132"/>
  <c r="M97"/>
  <c r="L97"/>
  <c r="M48"/>
  <c r="L48"/>
  <c r="M43"/>
  <c r="L43"/>
  <c r="L38"/>
  <c r="M38"/>
  <c r="M35"/>
  <c r="L35"/>
  <c r="M24"/>
  <c r="L24"/>
  <c r="M14"/>
  <c r="L14"/>
  <c r="M11"/>
  <c r="L11"/>
  <c r="M122"/>
  <c r="L122"/>
  <c r="M42"/>
  <c r="L42"/>
  <c r="M110"/>
  <c r="L110"/>
  <c r="L32"/>
  <c r="K143"/>
  <c r="L143" s="1"/>
  <c r="M143" l="1"/>
</calcChain>
</file>

<file path=xl/sharedStrings.xml><?xml version="1.0" encoding="utf-8"?>
<sst xmlns="http://schemas.openxmlformats.org/spreadsheetml/2006/main" count="1309" uniqueCount="308">
  <si>
    <t xml:space="preserve">по ФКР </t>
  </si>
  <si>
    <t>по КЦСР</t>
  </si>
  <si>
    <t>по КВР</t>
  </si>
  <si>
    <t>по ЭКР</t>
  </si>
  <si>
    <t>212</t>
  </si>
  <si>
    <t>Наименование</t>
  </si>
  <si>
    <t>221</t>
  </si>
  <si>
    <t>211</t>
  </si>
  <si>
    <t>213</t>
  </si>
  <si>
    <t>222</t>
  </si>
  <si>
    <t>340</t>
  </si>
  <si>
    <t>225</t>
  </si>
  <si>
    <t>0305</t>
  </si>
  <si>
    <t>продукты питания (спецконтингент)</t>
  </si>
  <si>
    <t>226</t>
  </si>
  <si>
    <t>263</t>
  </si>
  <si>
    <t>223</t>
  </si>
  <si>
    <t>УФСИН</t>
  </si>
  <si>
    <t>290</t>
  </si>
  <si>
    <t>госпошлина на техосмотр</t>
  </si>
  <si>
    <t>310</t>
  </si>
  <si>
    <t>0703</t>
  </si>
  <si>
    <t>приобретение энергооборудования</t>
  </si>
  <si>
    <t>ИТОГО</t>
  </si>
  <si>
    <t>зарплата ПТУ</t>
  </si>
  <si>
    <t>ОТДЕЛ ТЫЛОВОГО ОБЕСПЕЧЕНИЯ</t>
  </si>
  <si>
    <t>ГРУППА ТРАНСПОРТА, ГЛАВНОГО МЕХАНИКА И ЭНЕРГЕТИКА</t>
  </si>
  <si>
    <t>ИНСПЕКЦИЯ ПО ОХРАНЕ ТРУДА И ТЕХНИКЕ БЕЗОПАСНОСТИ</t>
  </si>
  <si>
    <t>ОТДЕЛ КАПИТАЛЬНОГО СТРОИТЕЛЬСТВА</t>
  </si>
  <si>
    <t>ЖИЛИЩНО-КОММУНАЛЬНЫЙ ОТДЕЛ</t>
  </si>
  <si>
    <t>МЕДИЦИНСКИЙ ОТДЕЛ</t>
  </si>
  <si>
    <t>ответственная служба</t>
  </si>
  <si>
    <t>425 9900</t>
  </si>
  <si>
    <t>202 6700</t>
  </si>
  <si>
    <t>216 6700</t>
  </si>
  <si>
    <t>ремонт и монтаж энергооборудования</t>
  </si>
  <si>
    <t>медикаменты личный состав</t>
  </si>
  <si>
    <t>медуслуги с/к</t>
  </si>
  <si>
    <t>медоборудование</t>
  </si>
  <si>
    <t>ЛЕПИЛОВ С.В.</t>
  </si>
  <si>
    <t>ОТДЕЛ СВЯЗИ,ИТО И ВООРУЖЕНИЯ</t>
  </si>
  <si>
    <t>начисления на з/п</t>
  </si>
  <si>
    <t>запчасти к а/тр</t>
  </si>
  <si>
    <t>ремонт оборудования продслужб</t>
  </si>
  <si>
    <t>ремонт медоборудования</t>
  </si>
  <si>
    <t>питание собак; слушателей учебного центра</t>
  </si>
  <si>
    <t>ремонт автотранспорта; техосмотр</t>
  </si>
  <si>
    <t xml:space="preserve">202 6700 </t>
  </si>
  <si>
    <t>стройматериалы</t>
  </si>
  <si>
    <t>разработка нормативной документации по экологии, аттестация рабочих мест</t>
  </si>
  <si>
    <t>оплата обязательных экологических платежей</t>
  </si>
  <si>
    <t>компенсация найма жилья</t>
  </si>
  <si>
    <t>компенсация методлитературы</t>
  </si>
  <si>
    <t>262</t>
  </si>
  <si>
    <t>капитальный ремонт</t>
  </si>
  <si>
    <t>содержание помещений</t>
  </si>
  <si>
    <t>ОВРО</t>
  </si>
  <si>
    <t>проезд с/к к месту проживания</t>
  </si>
  <si>
    <t>ИНСПЕКЦИЯ ВЕДОМСТВЕННОЙ ПРОТИВОПОЖАРНОЙ СЛУЖБЫ</t>
  </si>
  <si>
    <t xml:space="preserve">0305 </t>
  </si>
  <si>
    <t>ГСМ, дизельное топливо</t>
  </si>
  <si>
    <t>бланки, свидетельства и др.  ПТУ</t>
  </si>
  <si>
    <t>оборудование ПТУ</t>
  </si>
  <si>
    <t>ЛИМИТ</t>
  </si>
  <si>
    <t>Учр-я по КО</t>
  </si>
  <si>
    <t>расходные материалы, канцтовары</t>
  </si>
  <si>
    <t>ЕСН на з/п</t>
  </si>
  <si>
    <t>ЕДП при освобождении с/к</t>
  </si>
  <si>
    <t>ИК-1</t>
  </si>
  <si>
    <t>ИК-2</t>
  </si>
  <si>
    <t>ИК-3</t>
  </si>
  <si>
    <t>ИК-4</t>
  </si>
  <si>
    <t>КП-5</t>
  </si>
  <si>
    <t>ИК-7</t>
  </si>
  <si>
    <t>С-1</t>
  </si>
  <si>
    <t>С-2</t>
  </si>
  <si>
    <t>ПБС</t>
  </si>
  <si>
    <t>ЖКУ</t>
  </si>
  <si>
    <t>ЦИТО</t>
  </si>
  <si>
    <t>224</t>
  </si>
  <si>
    <t>ОТДЕЛ СПЕЦУЧЕТА</t>
  </si>
  <si>
    <t>оформление паспортов для с/к</t>
  </si>
  <si>
    <t>фотоуслуги с/к</t>
  </si>
  <si>
    <t>П-60</t>
  </si>
  <si>
    <t>П-61</t>
  </si>
  <si>
    <t>П-62</t>
  </si>
  <si>
    <t>ЕДВ при рождении ребенка</t>
  </si>
  <si>
    <t>СКЛ</t>
  </si>
  <si>
    <t>Освоено</t>
  </si>
  <si>
    <t>Р/счет</t>
  </si>
  <si>
    <t>Всего остаток</t>
  </si>
  <si>
    <t>противопожарные мероприятия</t>
  </si>
  <si>
    <t>медикаменты с/к</t>
  </si>
  <si>
    <t>доукомплектование средств связи</t>
  </si>
  <si>
    <t>ЛБО</t>
  </si>
  <si>
    <t>%</t>
  </si>
  <si>
    <t>КАССА</t>
  </si>
  <si>
    <t>ИК-8</t>
  </si>
  <si>
    <t>УИИ</t>
  </si>
  <si>
    <t>транспортные услуги (продукты питания,  вещобм.)</t>
  </si>
  <si>
    <t>коммунальные услуги (электр-ия, теплоэнергия)</t>
  </si>
  <si>
    <t>зарядка огнетушителей, обсл. против. системы</t>
  </si>
  <si>
    <t>ежем. вып. в возмещ. вреда здор.,оклад по спецзванию</t>
  </si>
  <si>
    <t>244</t>
  </si>
  <si>
    <t>приобретение вещ-ки с/к</t>
  </si>
  <si>
    <t>приобретение вещ-ки для л/с</t>
  </si>
  <si>
    <t>001 1500</t>
  </si>
  <si>
    <t>131</t>
  </si>
  <si>
    <t>денежное довольствие военнослужащих аппарат</t>
  </si>
  <si>
    <t>ЕСН стажеры Аппарат</t>
  </si>
  <si>
    <t>121</t>
  </si>
  <si>
    <t>зарплата в/н Аппарат</t>
  </si>
  <si>
    <t>133</t>
  </si>
  <si>
    <t>134</t>
  </si>
  <si>
    <t>202 8900</t>
  </si>
  <si>
    <t>202 8700</t>
  </si>
  <si>
    <t>выходное пособие при увольнении</t>
  </si>
  <si>
    <t>компенсация стоимости проезда в отпуск</t>
  </si>
  <si>
    <t>компенсация вещ-ки уволенным сотрудникам</t>
  </si>
  <si>
    <t>242</t>
  </si>
  <si>
    <t>связь, интернет</t>
  </si>
  <si>
    <t>аренда помещений УИИ</t>
  </si>
  <si>
    <t>243</t>
  </si>
  <si>
    <t>ОПЕРОТДЕЛ</t>
  </si>
  <si>
    <t>247 6500</t>
  </si>
  <si>
    <t>880</t>
  </si>
  <si>
    <t>спецрасходы</t>
  </si>
  <si>
    <t>852</t>
  </si>
  <si>
    <t>202 8800</t>
  </si>
  <si>
    <t>705 0206</t>
  </si>
  <si>
    <t>электронная техника и средства связи</t>
  </si>
  <si>
    <t>214</t>
  </si>
  <si>
    <t>ремонт электроной техники</t>
  </si>
  <si>
    <t>112</t>
  </si>
  <si>
    <t>проезд в командировке ФКУ</t>
  </si>
  <si>
    <t>проживание в командировке ФКУ</t>
  </si>
  <si>
    <t>122</t>
  </si>
  <si>
    <t>суточные в ком-ке Аппарат</t>
  </si>
  <si>
    <t>проезд в командировке Аппарат</t>
  </si>
  <si>
    <t>проживание в командировке Аппарат</t>
  </si>
  <si>
    <t>суточные в ком-ке ФКУ,детские до 3-х лет</t>
  </si>
  <si>
    <t>111</t>
  </si>
  <si>
    <t xml:space="preserve"> 425 9900</t>
  </si>
  <si>
    <t>проезд в командировке</t>
  </si>
  <si>
    <t>проживание в командировке</t>
  </si>
  <si>
    <t>360</t>
  </si>
  <si>
    <t>спецсвязь, фельдсвязь, почтовые конверты</t>
  </si>
  <si>
    <t>заработная плата в/н ФКУ</t>
  </si>
  <si>
    <t>денежное довольствие военнослужащих ФКУ</t>
  </si>
  <si>
    <t>ЕСН стажеры ФКУ</t>
  </si>
  <si>
    <t>505 0510</t>
  </si>
  <si>
    <t>321</t>
  </si>
  <si>
    <t>505 0511</t>
  </si>
  <si>
    <t>505 0512</t>
  </si>
  <si>
    <t>505 0513</t>
  </si>
  <si>
    <t>пособие по беременности и родам (б/л)</t>
  </si>
  <si>
    <t>ЕДВ вставшим на учет в ранние сроки беременности</t>
  </si>
  <si>
    <t>ежемесячное пособие по уходу за ребенком до 1,5 лет</t>
  </si>
  <si>
    <t>аттестация объектов информатизации ЦИТО</t>
  </si>
  <si>
    <t>бланочная продукция для документирования ОРД</t>
  </si>
  <si>
    <t xml:space="preserve">основные средства </t>
  </si>
  <si>
    <t>обучение медработников</t>
  </si>
  <si>
    <t>323</t>
  </si>
  <si>
    <t>технические средства реабилитации (протезы) с/к</t>
  </si>
  <si>
    <t>расходы (дея-ть, не связанная с трудом осуж.)</t>
  </si>
  <si>
    <t>средства реабилитации с/к</t>
  </si>
  <si>
    <t>7050206</t>
  </si>
  <si>
    <t>425 8601</t>
  </si>
  <si>
    <t>компенсация  методлитературы работников пту</t>
  </si>
  <si>
    <t>вывоз мусора</t>
  </si>
  <si>
    <t>госпошлина на ав/тр</t>
  </si>
  <si>
    <t>ремонт а/т</t>
  </si>
  <si>
    <t>ремонт энергооборудования</t>
  </si>
  <si>
    <t>202 7100</t>
  </si>
  <si>
    <t>медуслуги л/с</t>
  </si>
  <si>
    <t>202 7200</t>
  </si>
  <si>
    <t>202 7400</t>
  </si>
  <si>
    <t>202 6000</t>
  </si>
  <si>
    <t>основные средства</t>
  </si>
  <si>
    <t>услуги нотариуса</t>
  </si>
  <si>
    <t>энергооборудование</t>
  </si>
  <si>
    <t>КПТ</t>
  </si>
  <si>
    <t>бухпрограммы</t>
  </si>
  <si>
    <t>регистрация земли</t>
  </si>
  <si>
    <t xml:space="preserve">транспортные услуги </t>
  </si>
  <si>
    <t>514 2402</t>
  </si>
  <si>
    <t>505 2205</t>
  </si>
  <si>
    <t>оплата госпошлины</t>
  </si>
  <si>
    <t xml:space="preserve"> ФИНАНСОВО-ЭКОНОМИЧЕСКИЙ ОТДЕЛ                                                          </t>
  </si>
  <si>
    <t>услуги связи  (дея-ть, не связанная с трудом осуж)</t>
  </si>
  <si>
    <t>пособие при перемещении по службе</t>
  </si>
  <si>
    <t>связь, интернет,оплата каналов СЭМПЛ</t>
  </si>
  <si>
    <t>ремонт оргтехники, заправка картриджей</t>
  </si>
  <si>
    <t xml:space="preserve">  ФИНАНСОВО-ЭКОНОМИЧЕСКИЙ ОТДЕЛ </t>
  </si>
  <si>
    <t>РАСХОДЫ, ОСУЩЕСТВЛЯЕМЫЕ РАНЕЕ ЗА СЧЕТ ПРИНОСЯЩЕЙ ДОХОД ДЕЯТЕЛЬНОСТИ</t>
  </si>
  <si>
    <t>ИТОГО ПО ПРИНОСЯЩЕЙ ДОХОД ДЕЯТЕЛЬНОСТИ</t>
  </si>
  <si>
    <t>ИТОГО ПО ФЕДЕРАЛЬНОМУ БЮДЖЕТУ</t>
  </si>
  <si>
    <t>заработная плата в/н магазин</t>
  </si>
  <si>
    <t>ЕСН на з/п магазин</t>
  </si>
  <si>
    <t>заработная плата работников магазина, комнат свиданий ФКУ</t>
  </si>
  <si>
    <t>ЕСН на зар. пл. работников магазина, комнат свиданий ФКУ</t>
  </si>
  <si>
    <t>суточные в командировке</t>
  </si>
  <si>
    <t>оборудование итсо</t>
  </si>
  <si>
    <t>заправка картриджей, ремонт оргтехники</t>
  </si>
  <si>
    <t xml:space="preserve">продукты в магазин </t>
  </si>
  <si>
    <t>материалы для комнаты свиданий, магазина</t>
  </si>
  <si>
    <t xml:space="preserve">прочие услуги  </t>
  </si>
  <si>
    <t xml:space="preserve">текущие ремонты </t>
  </si>
  <si>
    <t>налоги, пошлины</t>
  </si>
  <si>
    <t>оборудование для магазина, комнаты свиданий</t>
  </si>
  <si>
    <t>коммунальные услуги магазина, комнаты свиданий</t>
  </si>
  <si>
    <t xml:space="preserve">почтовые услуги, фельд.связь </t>
  </si>
  <si>
    <t xml:space="preserve">ГСМ </t>
  </si>
  <si>
    <t>расх-ные материалы, канцтовары</t>
  </si>
  <si>
    <t>зарядка огнет., обсл. против. системы</t>
  </si>
  <si>
    <t>ежем. вып. в возмещ. вреда здор.,оклад по спецзв.</t>
  </si>
  <si>
    <t>ком. вещ-ки уволенным сотрудникам</t>
  </si>
  <si>
    <t>ЕДВ вставшим на учет в ранние сроки берем.</t>
  </si>
  <si>
    <t>услуги по хранению</t>
  </si>
  <si>
    <t>ремонт оборуд. продслужб</t>
  </si>
  <si>
    <t>питание собак; слушателей учеб. центра</t>
  </si>
  <si>
    <t>проезд в ком-е</t>
  </si>
  <si>
    <t>материалы  комнат св.</t>
  </si>
  <si>
    <t>товары в магазин</t>
  </si>
  <si>
    <t xml:space="preserve">коммунальные услуги </t>
  </si>
  <si>
    <t>пособие по беремен.и родам</t>
  </si>
  <si>
    <t>суточные в ком-ке,детские до 3-х лет</t>
  </si>
  <si>
    <t>разработка норм-ной докум.по экологии, атт.рабочих мест</t>
  </si>
  <si>
    <t>канцтовары, лампы,матзапасы</t>
  </si>
  <si>
    <t>бухпрограммы,программное обеспечение</t>
  </si>
  <si>
    <t>канцтовары, лампы, матзапасы</t>
  </si>
  <si>
    <t>2026700</t>
  </si>
  <si>
    <t>запчасти к а/тр, диски, автопокрышки</t>
  </si>
  <si>
    <t>ОРГОТДЕЛ</t>
  </si>
  <si>
    <t xml:space="preserve">ОРГОТДЕЛ </t>
  </si>
  <si>
    <t>коммунальные услуги (электр-ия, теплоэнергия, вода)</t>
  </si>
  <si>
    <t>медикаменты л/с; собаки</t>
  </si>
  <si>
    <t>лимит</t>
  </si>
  <si>
    <t>кассовый расход</t>
  </si>
  <si>
    <t>прочие расходы</t>
  </si>
  <si>
    <t>средства охраны и надзора ИТСО</t>
  </si>
  <si>
    <t xml:space="preserve">ОПЕРОТДЕЛ </t>
  </si>
  <si>
    <t>ОРД</t>
  </si>
  <si>
    <t>705 0203</t>
  </si>
  <si>
    <t>ремонт бронетанковой техники</t>
  </si>
  <si>
    <t>з/ч к  бронетанковой технике</t>
  </si>
  <si>
    <t>средства охраны</t>
  </si>
  <si>
    <t>ремонт электронной техники</t>
  </si>
  <si>
    <t xml:space="preserve">госпошлина </t>
  </si>
  <si>
    <t>приобретение посуды для с/к</t>
  </si>
  <si>
    <t>штампы, печати</t>
  </si>
  <si>
    <t>стир.машины</t>
  </si>
  <si>
    <t>ДЕЯТЕЛЬНОСТЬ НЕ СВЯЗАННАЯ C ПРИВЛЕЧЕНИЕМ ОСУЖДЕННЫХ К ТРУДУ</t>
  </si>
  <si>
    <t>моющие, гигиен.наборы, мыло</t>
  </si>
  <si>
    <t>выплата взамен пайка при  освобождении</t>
  </si>
  <si>
    <t>запчасти к энергооборудованию</t>
  </si>
  <si>
    <t>ежемесячная компенсация медикам на 2013 г</t>
  </si>
  <si>
    <t>ЕСН на з/п стажеров</t>
  </si>
  <si>
    <t>выходное пособие при увольнении в/н работники</t>
  </si>
  <si>
    <t>обучение в С-П бухгалтеров</t>
  </si>
  <si>
    <t>ежем.выплаты медработникам 2013</t>
  </si>
  <si>
    <t xml:space="preserve">выходное пособие при увольнении в/н </t>
  </si>
  <si>
    <t>ритуальные услуги</t>
  </si>
  <si>
    <t>КИНОЛОГИЧЕСКАЯ СЛУЖБА</t>
  </si>
  <si>
    <t>приобретение служебных собак</t>
  </si>
  <si>
    <t>расходные материалы</t>
  </si>
  <si>
    <t>формирование личных дел с/к</t>
  </si>
  <si>
    <t>обновление бухпрограмм</t>
  </si>
  <si>
    <t>приобретение оргтехники</t>
  </si>
  <si>
    <t>з/ч к оргтехнике</t>
  </si>
  <si>
    <t xml:space="preserve">ЧЕРНОБЫЛЬСКИЕ </t>
  </si>
  <si>
    <t>505 0101</t>
  </si>
  <si>
    <t>БЮДЖЕТНЫЕ АССИГНОВАНИЯ</t>
  </si>
  <si>
    <t>запчасти к оргтехнике, приобретение картриджей</t>
  </si>
  <si>
    <t>ремонт и заправка картриджей</t>
  </si>
  <si>
    <t>госпошлина, лицензирование</t>
  </si>
  <si>
    <t xml:space="preserve">расходные мат-лы </t>
  </si>
  <si>
    <t>услуги по хранению (продукты питания, вещобмундирование), пошив вещ-ки</t>
  </si>
  <si>
    <t>ремонт СЭМПЛ</t>
  </si>
  <si>
    <t>ГЛОНАСС</t>
  </si>
  <si>
    <t>программное обеспечение</t>
  </si>
  <si>
    <t>обзаведение имуществом первой необходимости</t>
  </si>
  <si>
    <t>печатная продукция для лич.дел с/к</t>
  </si>
  <si>
    <t>выплаты в случае гибели сотрудника</t>
  </si>
  <si>
    <t>КИНОЛОГИ</t>
  </si>
  <si>
    <t>приобретение собак</t>
  </si>
  <si>
    <t>телефоны</t>
  </si>
  <si>
    <t>обучение по 44-ФЗ</t>
  </si>
  <si>
    <t>ремонт и техническое обслуживание оргтехники</t>
  </si>
  <si>
    <t>доукомплектование оргтехники</t>
  </si>
  <si>
    <t>обучение закупкам</t>
  </si>
  <si>
    <t>комплектующие для ГЛОНАСС</t>
  </si>
  <si>
    <t>лампочки (за счет ранее в/б)</t>
  </si>
  <si>
    <t>лампочки</t>
  </si>
  <si>
    <t>котельно-печное топливо</t>
  </si>
  <si>
    <t>кабельная продукция</t>
  </si>
  <si>
    <t>проект, обучение</t>
  </si>
  <si>
    <t>комплектующие к оргтехнике</t>
  </si>
  <si>
    <t>831</t>
  </si>
  <si>
    <t>судебные расходы</t>
  </si>
  <si>
    <t>прачечное оборудование, оборудование продслужбы</t>
  </si>
  <si>
    <t>20274000</t>
  </si>
  <si>
    <t>оргтехника и средства связи</t>
  </si>
  <si>
    <t>снегоуборочная техника</t>
  </si>
  <si>
    <t>расходные материалы (высвобождаемое имущество)</t>
  </si>
  <si>
    <t>СПРАВКА ОБ ОСТАТКАХ  ПО УЧРЕЖДЕНИЯМ В РАЗРЕЗЕ СЛУЖБ    ЗА   2013 г.    ( в руб.)</t>
  </si>
  <si>
    <t>СПРАВКА ОБ ОСТАТКАХ  ПО УЧРЕЖДЕНИЯМ В РАЗРЕЗЕ СЛУЖБ     ЗА   2013 год.    ( в руб.)</t>
  </si>
  <si>
    <t>ОТДЕЛ ПО КОНВОИРОВАНИЮ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</si>
</sst>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5"/>
      <name val="Arial"/>
      <family val="2"/>
      <charset val="204"/>
    </font>
    <font>
      <sz val="14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indexed="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3"/>
      <color indexed="8"/>
      <name val="Arial Cyr"/>
      <charset val="204"/>
    </font>
    <font>
      <b/>
      <sz val="12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2" fontId="2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/>
    <xf numFmtId="0" fontId="3" fillId="0" borderId="0" xfId="0" applyFont="1" applyBorder="1"/>
    <xf numFmtId="0" fontId="3" fillId="0" borderId="0" xfId="0" applyFont="1"/>
    <xf numFmtId="0" fontId="1" fillId="0" borderId="0" xfId="0" applyFont="1" applyFill="1" applyBorder="1"/>
    <xf numFmtId="0" fontId="1" fillId="0" borderId="0" xfId="0" applyFont="1" applyFill="1"/>
    <xf numFmtId="0" fontId="1" fillId="0" borderId="3" xfId="0" applyFont="1" applyFill="1" applyBorder="1"/>
    <xf numFmtId="0" fontId="1" fillId="0" borderId="2" xfId="0" applyFont="1" applyFill="1" applyBorder="1"/>
    <xf numFmtId="0" fontId="1" fillId="0" borderId="0" xfId="0" applyFont="1" applyBorder="1"/>
    <xf numFmtId="2" fontId="2" fillId="0" borderId="0" xfId="0" applyNumberFormat="1" applyFont="1" applyFill="1" applyBorder="1" applyAlignment="1">
      <alignment horizontal="center"/>
    </xf>
    <xf numFmtId="0" fontId="0" fillId="0" borderId="4" xfId="0" applyFill="1" applyBorder="1"/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2" fontId="1" fillId="0" borderId="0" xfId="0" applyNumberFormat="1" applyFont="1" applyFill="1"/>
    <xf numFmtId="2" fontId="6" fillId="0" borderId="0" xfId="0" applyNumberFormat="1" applyFont="1" applyFill="1" applyBorder="1"/>
    <xf numFmtId="0" fontId="1" fillId="0" borderId="6" xfId="0" applyFont="1" applyFill="1" applyBorder="1"/>
    <xf numFmtId="0" fontId="0" fillId="0" borderId="7" xfId="0" applyFill="1" applyBorder="1"/>
    <xf numFmtId="2" fontId="5" fillId="0" borderId="0" xfId="0" applyNumberFormat="1" applyFont="1" applyFill="1"/>
    <xf numFmtId="0" fontId="4" fillId="0" borderId="8" xfId="0" applyFont="1" applyFill="1" applyBorder="1"/>
    <xf numFmtId="0" fontId="4" fillId="0" borderId="8" xfId="0" applyFont="1" applyFill="1" applyBorder="1" applyAlignment="1">
      <alignment horizontal="center" textRotation="90" wrapText="1"/>
    </xf>
    <xf numFmtId="0" fontId="4" fillId="0" borderId="9" xfId="0" applyFont="1" applyFill="1" applyBorder="1"/>
    <xf numFmtId="0" fontId="4" fillId="0" borderId="10" xfId="0" applyFont="1" applyFill="1" applyBorder="1"/>
    <xf numFmtId="2" fontId="10" fillId="0" borderId="11" xfId="0" applyNumberFormat="1" applyFont="1" applyFill="1" applyBorder="1" applyAlignment="1">
      <alignment horizontal="center"/>
    </xf>
    <xf numFmtId="2" fontId="10" fillId="0" borderId="12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 applyBorder="1"/>
    <xf numFmtId="2" fontId="8" fillId="0" borderId="0" xfId="0" applyNumberFormat="1" applyFont="1" applyFill="1" applyBorder="1"/>
    <xf numFmtId="0" fontId="8" fillId="0" borderId="4" xfId="0" applyFont="1" applyFill="1" applyBorder="1"/>
    <xf numFmtId="0" fontId="8" fillId="0" borderId="13" xfId="0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0" fillId="0" borderId="3" xfId="0" applyBorder="1"/>
    <xf numFmtId="2" fontId="10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2" fontId="3" fillId="0" borderId="18" xfId="0" applyNumberFormat="1" applyFont="1" applyFill="1" applyBorder="1" applyAlignment="1">
      <alignment horizontal="center" vertical="center" wrapText="1"/>
    </xf>
    <xf numFmtId="2" fontId="3" fillId="0" borderId="19" xfId="0" applyNumberFormat="1" applyFont="1" applyFill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/>
    <xf numFmtId="2" fontId="3" fillId="0" borderId="21" xfId="0" applyNumberFormat="1" applyFont="1" applyFill="1" applyBorder="1" applyAlignment="1">
      <alignment horizontal="center" vertical="center" wrapText="1"/>
    </xf>
    <xf numFmtId="2" fontId="3" fillId="0" borderId="22" xfId="0" applyNumberFormat="1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/>
    <xf numFmtId="0" fontId="3" fillId="0" borderId="19" xfId="0" applyFont="1" applyFill="1" applyBorder="1"/>
    <xf numFmtId="2" fontId="8" fillId="0" borderId="25" xfId="0" applyNumberFormat="1" applyFont="1" applyFill="1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/>
    <xf numFmtId="0" fontId="14" fillId="0" borderId="5" xfId="0" applyFont="1" applyFill="1" applyBorder="1" applyAlignment="1"/>
    <xf numFmtId="0" fontId="8" fillId="0" borderId="5" xfId="0" applyFont="1" applyFill="1" applyBorder="1"/>
    <xf numFmtId="0" fontId="8" fillId="0" borderId="22" xfId="0" applyFont="1" applyFill="1" applyBorder="1"/>
    <xf numFmtId="0" fontId="8" fillId="0" borderId="11" xfId="0" applyFont="1" applyFill="1" applyBorder="1"/>
    <xf numFmtId="2" fontId="4" fillId="0" borderId="28" xfId="0" applyNumberFormat="1" applyFont="1" applyFill="1" applyBorder="1" applyAlignment="1">
      <alignment horizontal="center" vertical="center" wrapText="1"/>
    </xf>
    <xf numFmtId="49" fontId="8" fillId="0" borderId="29" xfId="0" applyNumberFormat="1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left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12" xfId="0" applyNumberFormat="1" applyFont="1" applyFill="1" applyBorder="1" applyAlignment="1">
      <alignment horizontal="center" vertical="center" wrapText="1"/>
    </xf>
    <xf numFmtId="49" fontId="8" fillId="0" borderId="30" xfId="0" applyNumberFormat="1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left" vertical="center" wrapText="1"/>
    </xf>
    <xf numFmtId="2" fontId="8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0" borderId="32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49" fontId="8" fillId="0" borderId="34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35" xfId="0" applyNumberFormat="1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2" fontId="8" fillId="0" borderId="35" xfId="0" applyNumberFormat="1" applyFont="1" applyFill="1" applyBorder="1" applyAlignment="1">
      <alignment horizontal="center" vertical="center" wrapText="1"/>
    </xf>
    <xf numFmtId="49" fontId="8" fillId="0" borderId="36" xfId="0" applyNumberFormat="1" applyFont="1" applyFill="1" applyBorder="1" applyAlignment="1">
      <alignment horizontal="center" vertical="center" wrapText="1"/>
    </xf>
    <xf numFmtId="49" fontId="8" fillId="0" borderId="25" xfId="0" applyNumberFormat="1" applyFont="1" applyFill="1" applyBorder="1" applyAlignment="1">
      <alignment horizontal="center" vertical="center" wrapText="1"/>
    </xf>
    <xf numFmtId="2" fontId="8" fillId="0" borderId="37" xfId="0" applyNumberFormat="1" applyFont="1" applyFill="1" applyBorder="1" applyAlignment="1">
      <alignment horizontal="center" vertical="center" wrapText="1"/>
    </xf>
    <xf numFmtId="49" fontId="8" fillId="0" borderId="38" xfId="0" applyNumberFormat="1" applyFont="1" applyFill="1" applyBorder="1" applyAlignment="1">
      <alignment horizontal="center" vertical="center" wrapText="1"/>
    </xf>
    <xf numFmtId="2" fontId="8" fillId="0" borderId="3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left" vertical="center" wrapText="1"/>
    </xf>
    <xf numFmtId="2" fontId="8" fillId="0" borderId="40" xfId="0" applyNumberFormat="1" applyFont="1" applyFill="1" applyBorder="1" applyAlignment="1">
      <alignment horizontal="center" vertical="center" wrapText="1"/>
    </xf>
    <xf numFmtId="2" fontId="8" fillId="0" borderId="41" xfId="0" applyNumberFormat="1" applyFont="1" applyFill="1" applyBorder="1" applyAlignment="1">
      <alignment horizontal="center" vertical="center" wrapText="1"/>
    </xf>
    <xf numFmtId="49" fontId="8" fillId="0" borderId="42" xfId="0" applyNumberFormat="1" applyFont="1" applyFill="1" applyBorder="1" applyAlignment="1">
      <alignment horizontal="center" vertical="center" wrapText="1"/>
    </xf>
    <xf numFmtId="49" fontId="8" fillId="0" borderId="43" xfId="0" applyNumberFormat="1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left" vertical="center" wrapText="1"/>
    </xf>
    <xf numFmtId="2" fontId="8" fillId="0" borderId="38" xfId="0" applyNumberFormat="1" applyFont="1" applyFill="1" applyBorder="1" applyAlignment="1">
      <alignment horizontal="center" vertical="center" wrapText="1"/>
    </xf>
    <xf numFmtId="2" fontId="8" fillId="0" borderId="44" xfId="0" applyNumberFormat="1" applyFont="1" applyFill="1" applyBorder="1" applyAlignment="1">
      <alignment horizontal="center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vertical="center" wrapText="1"/>
    </xf>
    <xf numFmtId="2" fontId="8" fillId="0" borderId="35" xfId="0" applyNumberFormat="1" applyFont="1" applyFill="1" applyBorder="1" applyAlignment="1">
      <alignment horizontal="center" vertical="center"/>
    </xf>
    <xf numFmtId="0" fontId="4" fillId="0" borderId="8" xfId="0" applyFont="1" applyBorder="1"/>
    <xf numFmtId="0" fontId="8" fillId="0" borderId="0" xfId="0" applyFont="1" applyBorder="1"/>
    <xf numFmtId="0" fontId="4" fillId="0" borderId="45" xfId="0" applyFont="1" applyBorder="1"/>
    <xf numFmtId="0" fontId="8" fillId="0" borderId="35" xfId="0" applyFont="1" applyBorder="1"/>
    <xf numFmtId="0" fontId="4" fillId="0" borderId="9" xfId="0" applyFont="1" applyBorder="1"/>
    <xf numFmtId="0" fontId="8" fillId="0" borderId="4" xfId="0" applyFont="1" applyBorder="1"/>
    <xf numFmtId="0" fontId="9" fillId="0" borderId="0" xfId="0" applyFont="1" applyFill="1" applyBorder="1" applyAlignment="1"/>
    <xf numFmtId="0" fontId="14" fillId="0" borderId="0" xfId="0" applyFont="1" applyFill="1" applyBorder="1" applyAlignment="1"/>
    <xf numFmtId="2" fontId="10" fillId="0" borderId="26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2" xfId="0" applyNumberFormat="1" applyFont="1" applyFill="1" applyBorder="1" applyAlignment="1">
      <alignment horizontal="center" vertical="center"/>
    </xf>
    <xf numFmtId="2" fontId="10" fillId="0" borderId="32" xfId="0" applyNumberFormat="1" applyFont="1" applyFill="1" applyBorder="1" applyAlignment="1">
      <alignment horizontal="center" vertical="center"/>
    </xf>
    <xf numFmtId="2" fontId="10" fillId="0" borderId="26" xfId="0" applyNumberFormat="1" applyFont="1" applyFill="1" applyBorder="1" applyAlignment="1">
      <alignment horizontal="center" vertical="center"/>
    </xf>
    <xf numFmtId="2" fontId="10" fillId="0" borderId="41" xfId="0" applyNumberFormat="1" applyFont="1" applyFill="1" applyBorder="1" applyAlignment="1">
      <alignment horizontal="center" vertical="center"/>
    </xf>
    <xf numFmtId="2" fontId="10" fillId="0" borderId="20" xfId="0" applyNumberFormat="1" applyFont="1" applyFill="1" applyBorder="1" applyAlignment="1">
      <alignment horizontal="center" vertical="center"/>
    </xf>
    <xf numFmtId="2" fontId="4" fillId="0" borderId="39" xfId="0" applyNumberFormat="1" applyFont="1" applyFill="1" applyBorder="1"/>
    <xf numFmtId="2" fontId="8" fillId="0" borderId="40" xfId="0" applyNumberFormat="1" applyFont="1" applyFill="1" applyBorder="1"/>
    <xf numFmtId="2" fontId="10" fillId="0" borderId="37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textRotation="90" wrapText="1"/>
    </xf>
    <xf numFmtId="0" fontId="8" fillId="0" borderId="2" xfId="0" applyFont="1" applyFill="1" applyBorder="1"/>
    <xf numFmtId="2" fontId="10" fillId="0" borderId="21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vertical="justify"/>
    </xf>
    <xf numFmtId="0" fontId="10" fillId="0" borderId="0" xfId="0" applyFont="1" applyFill="1" applyBorder="1" applyAlignment="1">
      <alignment vertical="justify"/>
    </xf>
    <xf numFmtId="0" fontId="10" fillId="0" borderId="40" xfId="0" applyFont="1" applyFill="1" applyBorder="1" applyAlignment="1">
      <alignment vertical="justify" wrapText="1"/>
    </xf>
    <xf numFmtId="0" fontId="10" fillId="0" borderId="29" xfId="0" applyFont="1" applyFill="1" applyBorder="1" applyAlignment="1">
      <alignment vertical="justify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justify" wrapText="1"/>
    </xf>
    <xf numFmtId="0" fontId="10" fillId="0" borderId="30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vertical="justify" wrapText="1"/>
    </xf>
    <xf numFmtId="0" fontId="10" fillId="0" borderId="35" xfId="0" applyFont="1" applyFill="1" applyBorder="1" applyAlignment="1">
      <alignment vertical="justify" wrapText="1"/>
    </xf>
    <xf numFmtId="0" fontId="10" fillId="0" borderId="35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vertical="justify" wrapText="1"/>
    </xf>
    <xf numFmtId="0" fontId="10" fillId="0" borderId="33" xfId="0" applyFont="1" applyFill="1" applyBorder="1" applyAlignment="1">
      <alignment vertical="justify" wrapText="1"/>
    </xf>
    <xf numFmtId="0" fontId="10" fillId="0" borderId="25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vertical="justify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distributed" wrapText="1"/>
    </xf>
    <xf numFmtId="0" fontId="10" fillId="0" borderId="40" xfId="0" applyFont="1" applyFill="1" applyBorder="1" applyAlignment="1">
      <alignment horizontal="left" vertical="center" wrapText="1"/>
    </xf>
    <xf numFmtId="49" fontId="10" fillId="0" borderId="25" xfId="0" applyNumberFormat="1" applyFont="1" applyFill="1" applyBorder="1" applyAlignment="1">
      <alignment vertical="justify" wrapText="1"/>
    </xf>
    <xf numFmtId="0" fontId="10" fillId="0" borderId="30" xfId="0" applyFont="1" applyFill="1" applyBorder="1" applyAlignment="1">
      <alignment vertical="justify" wrapText="1"/>
    </xf>
    <xf numFmtId="0" fontId="10" fillId="0" borderId="29" xfId="0" applyFont="1" applyFill="1" applyBorder="1" applyAlignment="1">
      <alignment vertical="center" wrapText="1"/>
    </xf>
    <xf numFmtId="2" fontId="10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justify" wrapText="1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distributed"/>
    </xf>
    <xf numFmtId="2" fontId="10" fillId="0" borderId="40" xfId="0" applyNumberFormat="1" applyFont="1" applyFill="1" applyBorder="1" applyAlignment="1">
      <alignment vertical="justify" wrapText="1"/>
    </xf>
    <xf numFmtId="0" fontId="10" fillId="0" borderId="2" xfId="0" applyFont="1" applyFill="1" applyBorder="1" applyAlignment="1">
      <alignment vertical="justify"/>
    </xf>
    <xf numFmtId="2" fontId="10" fillId="0" borderId="0" xfId="0" applyNumberFormat="1" applyFont="1" applyFill="1" applyBorder="1" applyAlignment="1">
      <alignment vertical="justify"/>
    </xf>
    <xf numFmtId="0" fontId="10" fillId="0" borderId="4" xfId="0" applyFont="1" applyFill="1" applyBorder="1" applyAlignment="1">
      <alignment vertical="justify"/>
    </xf>
    <xf numFmtId="0" fontId="10" fillId="0" borderId="13" xfId="0" applyFont="1" applyFill="1" applyBorder="1" applyAlignment="1">
      <alignment vertical="justify"/>
    </xf>
    <xf numFmtId="0" fontId="10" fillId="0" borderId="13" xfId="0" applyFont="1" applyFill="1" applyBorder="1" applyAlignment="1">
      <alignment vertical="center" wrapText="1"/>
    </xf>
    <xf numFmtId="2" fontId="8" fillId="0" borderId="5" xfId="0" applyNumberFormat="1" applyFont="1" applyFill="1" applyBorder="1"/>
    <xf numFmtId="2" fontId="8" fillId="0" borderId="35" xfId="0" applyNumberFormat="1" applyFont="1" applyFill="1" applyBorder="1"/>
    <xf numFmtId="2" fontId="8" fillId="0" borderId="4" xfId="0" applyNumberFormat="1" applyFont="1" applyFill="1" applyBorder="1"/>
    <xf numFmtId="2" fontId="3" fillId="0" borderId="13" xfId="0" applyNumberFormat="1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center" vertical="center"/>
    </xf>
    <xf numFmtId="49" fontId="8" fillId="0" borderId="38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left" vertical="center"/>
    </xf>
    <xf numFmtId="2" fontId="8" fillId="0" borderId="38" xfId="0" applyNumberFormat="1" applyFont="1" applyFill="1" applyBorder="1"/>
    <xf numFmtId="0" fontId="1" fillId="0" borderId="35" xfId="0" applyFont="1" applyBorder="1"/>
    <xf numFmtId="0" fontId="3" fillId="0" borderId="36" xfId="0" applyFont="1" applyFill="1" applyBorder="1"/>
    <xf numFmtId="49" fontId="8" fillId="0" borderId="38" xfId="0" applyNumberFormat="1" applyFont="1" applyFill="1" applyBorder="1" applyAlignment="1">
      <alignment horizontal="left" vertical="center" wrapText="1"/>
    </xf>
    <xf numFmtId="0" fontId="1" fillId="0" borderId="38" xfId="0" applyFont="1" applyBorder="1"/>
    <xf numFmtId="0" fontId="4" fillId="0" borderId="10" xfId="0" applyFont="1" applyBorder="1"/>
    <xf numFmtId="0" fontId="1" fillId="0" borderId="2" xfId="0" applyFont="1" applyBorder="1"/>
    <xf numFmtId="2" fontId="10" fillId="0" borderId="44" xfId="0" applyNumberFormat="1" applyFont="1" applyFill="1" applyBorder="1" applyAlignment="1">
      <alignment horizontal="center" vertical="center"/>
    </xf>
    <xf numFmtId="2" fontId="10" fillId="0" borderId="13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vertical="center" wrapText="1"/>
    </xf>
    <xf numFmtId="2" fontId="10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/>
    <xf numFmtId="2" fontId="8" fillId="0" borderId="47" xfId="0" applyNumberFormat="1" applyFont="1" applyFill="1" applyBorder="1" applyAlignment="1">
      <alignment horizontal="center" vertical="center" wrapText="1"/>
    </xf>
    <xf numFmtId="0" fontId="1" fillId="0" borderId="35" xfId="0" applyFont="1" applyFill="1" applyBorder="1"/>
    <xf numFmtId="2" fontId="8" fillId="0" borderId="38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2" fontId="10" fillId="0" borderId="40" xfId="0" applyNumberFormat="1" applyFont="1" applyFill="1" applyBorder="1" applyAlignment="1">
      <alignment horizontal="center" vertical="center" wrapText="1"/>
    </xf>
    <xf numFmtId="2" fontId="10" fillId="0" borderId="42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2" fontId="10" fillId="0" borderId="48" xfId="0" applyNumberFormat="1" applyFont="1" applyFill="1" applyBorder="1" applyAlignment="1">
      <alignment horizontal="center" vertical="center" wrapText="1"/>
    </xf>
    <xf numFmtId="2" fontId="10" fillId="0" borderId="29" xfId="0" applyNumberFormat="1" applyFont="1" applyFill="1" applyBorder="1" applyAlignment="1">
      <alignment horizontal="center" vertical="center" wrapText="1"/>
    </xf>
    <xf numFmtId="2" fontId="10" fillId="0" borderId="34" xfId="0" applyNumberFormat="1" applyFont="1" applyFill="1" applyBorder="1" applyAlignment="1">
      <alignment horizontal="center" vertical="center" wrapText="1"/>
    </xf>
    <xf numFmtId="2" fontId="10" fillId="0" borderId="29" xfId="0" applyNumberFormat="1" applyFont="1" applyFill="1" applyBorder="1" applyAlignment="1">
      <alignment horizontal="center" vertical="center"/>
    </xf>
    <xf numFmtId="2" fontId="10" fillId="0" borderId="49" xfId="0" applyNumberFormat="1" applyFont="1" applyFill="1" applyBorder="1" applyAlignment="1">
      <alignment horizontal="center" vertical="center"/>
    </xf>
    <xf numFmtId="2" fontId="10" fillId="0" borderId="29" xfId="0" applyNumberFormat="1" applyFont="1" applyFill="1" applyBorder="1" applyAlignment="1">
      <alignment horizontal="center"/>
    </xf>
    <xf numFmtId="2" fontId="10" fillId="0" borderId="49" xfId="0" applyNumberFormat="1" applyFont="1" applyFill="1" applyBorder="1" applyAlignment="1">
      <alignment horizontal="center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/>
    </xf>
    <xf numFmtId="2" fontId="10" fillId="0" borderId="50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/>
    </xf>
    <xf numFmtId="2" fontId="10" fillId="0" borderId="50" xfId="0" applyNumberFormat="1" applyFont="1" applyFill="1" applyBorder="1" applyAlignment="1">
      <alignment horizontal="center"/>
    </xf>
    <xf numFmtId="2" fontId="10" fillId="0" borderId="30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/>
    </xf>
    <xf numFmtId="2" fontId="10" fillId="0" borderId="30" xfId="0" applyNumberFormat="1" applyFont="1" applyFill="1" applyBorder="1" applyAlignment="1">
      <alignment horizontal="center" vertical="center"/>
    </xf>
    <xf numFmtId="2" fontId="10" fillId="0" borderId="51" xfId="0" applyNumberFormat="1" applyFont="1" applyFill="1" applyBorder="1" applyAlignment="1">
      <alignment horizontal="center" vertical="center"/>
    </xf>
    <xf numFmtId="2" fontId="10" fillId="0" borderId="30" xfId="0" applyNumberFormat="1" applyFont="1" applyFill="1" applyBorder="1" applyAlignment="1">
      <alignment horizontal="center"/>
    </xf>
    <xf numFmtId="2" fontId="10" fillId="0" borderId="51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 vertical="center" wrapText="1"/>
    </xf>
    <xf numFmtId="2" fontId="10" fillId="0" borderId="36" xfId="0" applyNumberFormat="1" applyFont="1" applyFill="1" applyBorder="1" applyAlignment="1">
      <alignment horizontal="center" vertical="center" wrapText="1"/>
    </xf>
    <xf numFmtId="2" fontId="10" fillId="0" borderId="13" xfId="0" applyNumberFormat="1" applyFont="1" applyFill="1" applyBorder="1" applyAlignment="1">
      <alignment horizontal="center" vertical="center"/>
    </xf>
    <xf numFmtId="2" fontId="10" fillId="0" borderId="13" xfId="0" applyNumberFormat="1" applyFont="1" applyFill="1" applyBorder="1" applyAlignment="1">
      <alignment horizontal="center"/>
    </xf>
    <xf numFmtId="2" fontId="10" fillId="0" borderId="19" xfId="0" applyNumberFormat="1" applyFont="1" applyFill="1" applyBorder="1" applyAlignment="1">
      <alignment horizontal="center" vertical="center" wrapText="1"/>
    </xf>
    <xf numFmtId="2" fontId="10" fillId="0" borderId="35" xfId="0" applyNumberFormat="1" applyFont="1" applyFill="1" applyBorder="1" applyAlignment="1">
      <alignment horizontal="center" vertical="center" wrapText="1"/>
    </xf>
    <xf numFmtId="2" fontId="10" fillId="0" borderId="35" xfId="0" applyNumberFormat="1" applyFont="1" applyFill="1" applyBorder="1" applyAlignment="1">
      <alignment horizontal="center" vertical="center"/>
    </xf>
    <xf numFmtId="2" fontId="10" fillId="0" borderId="35" xfId="0" applyNumberFormat="1" applyFont="1" applyFill="1" applyBorder="1" applyAlignment="1">
      <alignment horizontal="center"/>
    </xf>
    <xf numFmtId="0" fontId="10" fillId="0" borderId="4" xfId="0" applyFont="1" applyFill="1" applyBorder="1"/>
    <xf numFmtId="2" fontId="10" fillId="0" borderId="43" xfId="0" applyNumberFormat="1" applyFont="1" applyFill="1" applyBorder="1" applyAlignment="1">
      <alignment horizontal="center" vertical="center" wrapText="1"/>
    </xf>
    <xf numFmtId="2" fontId="10" fillId="0" borderId="33" xfId="0" applyNumberFormat="1" applyFont="1" applyFill="1" applyBorder="1" applyAlignment="1">
      <alignment horizontal="center" vertical="center"/>
    </xf>
    <xf numFmtId="2" fontId="10" fillId="0" borderId="33" xfId="0" applyNumberFormat="1" applyFont="1" applyFill="1" applyBorder="1" applyAlignment="1">
      <alignment horizontal="center"/>
    </xf>
    <xf numFmtId="2" fontId="10" fillId="0" borderId="38" xfId="0" applyNumberFormat="1" applyFont="1" applyFill="1" applyBorder="1" applyAlignment="1">
      <alignment horizontal="center" vertical="center" wrapText="1"/>
    </xf>
    <xf numFmtId="2" fontId="10" fillId="0" borderId="38" xfId="0" applyNumberFormat="1" applyFont="1" applyFill="1" applyBorder="1" applyAlignment="1">
      <alignment horizontal="center" vertical="center"/>
    </xf>
    <xf numFmtId="2" fontId="10" fillId="0" borderId="25" xfId="0" applyNumberFormat="1" applyFont="1" applyFill="1" applyBorder="1" applyAlignment="1">
      <alignment horizontal="center" vertical="center"/>
    </xf>
    <xf numFmtId="2" fontId="10" fillId="0" borderId="38" xfId="0" applyNumberFormat="1" applyFont="1" applyFill="1" applyBorder="1" applyAlignment="1">
      <alignment horizontal="center"/>
    </xf>
    <xf numFmtId="2" fontId="10" fillId="0" borderId="52" xfId="0" applyNumberFormat="1" applyFont="1" applyFill="1" applyBorder="1" applyAlignment="1">
      <alignment horizontal="center" vertical="center" wrapText="1"/>
    </xf>
    <xf numFmtId="2" fontId="10" fillId="0" borderId="40" xfId="0" applyNumberFormat="1" applyFont="1" applyFill="1" applyBorder="1" applyAlignment="1">
      <alignment horizontal="center" vertical="center"/>
    </xf>
    <xf numFmtId="2" fontId="10" fillId="0" borderId="40" xfId="0" applyNumberFormat="1" applyFont="1" applyFill="1" applyBorder="1" applyAlignment="1">
      <alignment horizontal="center"/>
    </xf>
    <xf numFmtId="2" fontId="10" fillId="0" borderId="33" xfId="0" applyNumberFormat="1" applyFont="1" applyFill="1" applyBorder="1" applyAlignment="1">
      <alignment horizontal="center" vertical="center" wrapText="1"/>
    </xf>
    <xf numFmtId="2" fontId="10" fillId="0" borderId="53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/>
    </xf>
    <xf numFmtId="2" fontId="17" fillId="0" borderId="4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/>
    </xf>
    <xf numFmtId="2" fontId="18" fillId="0" borderId="4" xfId="0" applyNumberFormat="1" applyFont="1" applyFill="1" applyBorder="1" applyAlignment="1">
      <alignment horizontal="center" vertical="center"/>
    </xf>
    <xf numFmtId="2" fontId="10" fillId="0" borderId="36" xfId="0" applyNumberFormat="1" applyFont="1" applyFill="1" applyBorder="1" applyAlignment="1">
      <alignment horizontal="center"/>
    </xf>
    <xf numFmtId="2" fontId="10" fillId="0" borderId="32" xfId="0" applyNumberFormat="1" applyFont="1" applyFill="1" applyBorder="1" applyAlignment="1">
      <alignment horizontal="center" vertical="center"/>
    </xf>
    <xf numFmtId="2" fontId="10" fillId="0" borderId="52" xfId="0" applyNumberFormat="1" applyFont="1" applyFill="1" applyBorder="1" applyAlignment="1">
      <alignment horizontal="center"/>
    </xf>
    <xf numFmtId="2" fontId="10" fillId="0" borderId="53" xfId="0" applyNumberFormat="1" applyFont="1" applyFill="1" applyBorder="1" applyAlignment="1">
      <alignment horizontal="center"/>
    </xf>
    <xf numFmtId="2" fontId="10" fillId="0" borderId="2" xfId="0" applyNumberFormat="1" applyFont="1" applyFill="1" applyBorder="1" applyAlignment="1">
      <alignment horizontal="center"/>
    </xf>
    <xf numFmtId="2" fontId="10" fillId="0" borderId="43" xfId="0" applyNumberFormat="1" applyFont="1" applyFill="1" applyBorder="1" applyAlignment="1">
      <alignment horizontal="center"/>
    </xf>
    <xf numFmtId="2" fontId="19" fillId="0" borderId="0" xfId="0" applyNumberFormat="1" applyFont="1" applyFill="1" applyBorder="1" applyAlignment="1">
      <alignment horizontal="center"/>
    </xf>
    <xf numFmtId="2" fontId="10" fillId="0" borderId="11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 wrapText="1"/>
    </xf>
    <xf numFmtId="2" fontId="20" fillId="0" borderId="0" xfId="0" applyNumberFormat="1" applyFont="1" applyFill="1" applyBorder="1" applyAlignment="1">
      <alignment horizontal="center"/>
    </xf>
    <xf numFmtId="2" fontId="10" fillId="0" borderId="12" xfId="0" applyNumberFormat="1" applyFont="1" applyFill="1" applyBorder="1" applyAlignment="1">
      <alignment horizontal="center"/>
    </xf>
    <xf numFmtId="2" fontId="10" fillId="0" borderId="32" xfId="0" applyNumberFormat="1" applyFont="1" applyFill="1" applyBorder="1" applyAlignment="1">
      <alignment horizontal="center"/>
    </xf>
    <xf numFmtId="2" fontId="21" fillId="0" borderId="48" xfId="0" applyNumberFormat="1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5" fillId="0" borderId="9" xfId="0" applyFont="1" applyBorder="1"/>
    <xf numFmtId="0" fontId="15" fillId="0" borderId="10" xfId="0" applyFont="1" applyBorder="1"/>
    <xf numFmtId="0" fontId="4" fillId="0" borderId="5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6"/>
  </sheetPr>
  <dimension ref="A1:BT1452"/>
  <sheetViews>
    <sheetView zoomScaleSheetLayoutView="85" workbookViewId="0">
      <pane xSplit="6" ySplit="4" topLeftCell="V107" activePane="bottomRight" state="frozen"/>
      <selection pane="topRight" activeCell="G1" sqref="G1"/>
      <selection pane="bottomLeft" activeCell="A5" sqref="A5"/>
      <selection pane="bottomRight"/>
    </sheetView>
  </sheetViews>
  <sheetFormatPr defaultRowHeight="16.5"/>
  <cols>
    <col min="1" max="1" width="27" style="27" customWidth="1"/>
    <col min="2" max="2" width="8" style="35" customWidth="1"/>
    <col min="3" max="3" width="12" style="35" customWidth="1"/>
    <col min="4" max="4" width="6.140625" style="35" customWidth="1"/>
    <col min="5" max="5" width="6" style="35" customWidth="1"/>
    <col min="6" max="6" width="37.28515625" style="160" customWidth="1"/>
    <col min="7" max="7" width="17" style="203" customWidth="1"/>
    <col min="8" max="10" width="15.85546875" style="203" customWidth="1"/>
    <col min="11" max="11" width="15.42578125" style="203" customWidth="1"/>
    <col min="12" max="12" width="16.140625" style="203" customWidth="1"/>
    <col min="13" max="14" width="15.42578125" style="203" customWidth="1"/>
    <col min="15" max="16" width="15.85546875" style="204" customWidth="1"/>
    <col min="17" max="17" width="15.140625" style="203" customWidth="1"/>
    <col min="18" max="18" width="15.85546875" style="203" customWidth="1"/>
    <col min="19" max="19" width="15.42578125" style="203" customWidth="1"/>
    <col min="20" max="20" width="12.7109375" style="204" customWidth="1"/>
    <col min="21" max="21" width="14.140625" style="204" customWidth="1"/>
    <col min="22" max="22" width="14" style="203" customWidth="1"/>
    <col min="23" max="23" width="14.7109375" style="204" customWidth="1"/>
    <col min="24" max="24" width="17.7109375" style="30" customWidth="1"/>
    <col min="25" max="25" width="25.85546875" style="9" customWidth="1"/>
    <col min="26" max="26" width="9.140625" style="9"/>
    <col min="27" max="31" width="9.140625" style="2"/>
    <col min="32" max="32" width="16.28515625" style="2" bestFit="1" customWidth="1"/>
    <col min="33" max="62" width="9.140625" style="2"/>
  </cols>
  <sheetData>
    <row r="1" spans="1:41" s="8" customFormat="1" ht="23.25" customHeight="1">
      <c r="A1" s="117" t="s">
        <v>306</v>
      </c>
      <c r="B1" s="118"/>
      <c r="C1" s="118"/>
      <c r="D1" s="118"/>
      <c r="E1" s="118"/>
      <c r="F1" s="132"/>
      <c r="G1" s="187"/>
      <c r="H1" s="187"/>
      <c r="I1" s="187"/>
      <c r="J1" s="187"/>
      <c r="K1" s="187"/>
      <c r="L1" s="187"/>
      <c r="M1" s="188"/>
      <c r="N1" s="188"/>
      <c r="O1" s="187"/>
      <c r="P1" s="187"/>
      <c r="Q1" s="188"/>
      <c r="R1" s="187"/>
      <c r="S1" s="187"/>
      <c r="T1" s="187"/>
      <c r="U1" s="188"/>
      <c r="V1" s="188"/>
      <c r="W1" s="188"/>
      <c r="X1" s="41"/>
    </row>
    <row r="2" spans="1:41" s="3" customFormat="1" ht="9.75" hidden="1" customHeight="1">
      <c r="A2" s="25"/>
      <c r="B2" s="31"/>
      <c r="C2" s="31"/>
      <c r="D2" s="32"/>
      <c r="E2" s="32"/>
      <c r="F2" s="133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29"/>
      <c r="Y2" s="8"/>
      <c r="Z2" s="8"/>
    </row>
    <row r="3" spans="1:41" s="3" customFormat="1" ht="9" customHeight="1" thickBot="1">
      <c r="A3" s="25"/>
      <c r="B3" s="31"/>
      <c r="C3" s="31"/>
      <c r="D3" s="32"/>
      <c r="E3" s="32"/>
      <c r="F3" s="133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29"/>
      <c r="Y3" s="8"/>
      <c r="Z3" s="8"/>
    </row>
    <row r="4" spans="1:41" ht="43.5" thickBot="1">
      <c r="A4" s="96" t="s">
        <v>31</v>
      </c>
      <c r="B4" s="97" t="s">
        <v>0</v>
      </c>
      <c r="C4" s="97" t="s">
        <v>1</v>
      </c>
      <c r="D4" s="97" t="s">
        <v>2</v>
      </c>
      <c r="E4" s="97" t="s">
        <v>3</v>
      </c>
      <c r="F4" s="134" t="s">
        <v>5</v>
      </c>
      <c r="G4" s="189" t="s">
        <v>68</v>
      </c>
      <c r="H4" s="189" t="s">
        <v>69</v>
      </c>
      <c r="I4" s="189" t="s">
        <v>70</v>
      </c>
      <c r="J4" s="189" t="s">
        <v>71</v>
      </c>
      <c r="K4" s="189" t="s">
        <v>72</v>
      </c>
      <c r="L4" s="189" t="s">
        <v>73</v>
      </c>
      <c r="M4" s="189" t="s">
        <v>97</v>
      </c>
      <c r="N4" s="189" t="s">
        <v>74</v>
      </c>
      <c r="O4" s="189" t="s">
        <v>75</v>
      </c>
      <c r="P4" s="189" t="s">
        <v>76</v>
      </c>
      <c r="Q4" s="190" t="s">
        <v>77</v>
      </c>
      <c r="R4" s="191" t="s">
        <v>78</v>
      </c>
      <c r="S4" s="191" t="s">
        <v>98</v>
      </c>
      <c r="T4" s="248" t="s">
        <v>307</v>
      </c>
      <c r="U4" s="192" t="s">
        <v>83</v>
      </c>
      <c r="V4" s="191" t="s">
        <v>84</v>
      </c>
      <c r="W4" s="192" t="s">
        <v>85</v>
      </c>
      <c r="X4" s="119" t="s">
        <v>23</v>
      </c>
    </row>
    <row r="5" spans="1:41" ht="24.75" customHeight="1">
      <c r="A5" s="251" t="s">
        <v>25</v>
      </c>
      <c r="B5" s="66" t="s">
        <v>12</v>
      </c>
      <c r="C5" s="66" t="s">
        <v>33</v>
      </c>
      <c r="D5" s="66" t="s">
        <v>103</v>
      </c>
      <c r="E5" s="66" t="s">
        <v>9</v>
      </c>
      <c r="F5" s="135" t="s">
        <v>184</v>
      </c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4"/>
      <c r="R5" s="193"/>
      <c r="S5" s="195"/>
      <c r="T5" s="196"/>
      <c r="U5" s="196"/>
      <c r="V5" s="197"/>
      <c r="W5" s="198"/>
      <c r="X5" s="120">
        <f t="shared" ref="X5:X92" si="0">SUM(G5:W5)</f>
        <v>0</v>
      </c>
    </row>
    <row r="6" spans="1:41" ht="30.75" customHeight="1">
      <c r="A6" s="252"/>
      <c r="B6" s="70" t="s">
        <v>12</v>
      </c>
      <c r="C6" s="70" t="s">
        <v>33</v>
      </c>
      <c r="D6" s="70" t="s">
        <v>103</v>
      </c>
      <c r="E6" s="70" t="s">
        <v>11</v>
      </c>
      <c r="F6" s="136" t="s">
        <v>219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200"/>
      <c r="R6" s="199"/>
      <c r="S6" s="201"/>
      <c r="T6" s="202"/>
      <c r="U6" s="202"/>
      <c r="X6" s="121">
        <f t="shared" si="0"/>
        <v>0</v>
      </c>
    </row>
    <row r="7" spans="1:41" ht="21" customHeight="1">
      <c r="A7" s="252"/>
      <c r="B7" s="70" t="s">
        <v>12</v>
      </c>
      <c r="C7" s="70" t="s">
        <v>33</v>
      </c>
      <c r="D7" s="70" t="s">
        <v>103</v>
      </c>
      <c r="E7" s="70" t="s">
        <v>14</v>
      </c>
      <c r="F7" s="137" t="s">
        <v>218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200"/>
      <c r="R7" s="199"/>
      <c r="S7" s="201"/>
      <c r="T7" s="202"/>
      <c r="U7" s="202"/>
      <c r="X7" s="121">
        <f t="shared" si="0"/>
        <v>0</v>
      </c>
    </row>
    <row r="8" spans="1:41" ht="21" customHeight="1">
      <c r="A8" s="252"/>
      <c r="B8" s="70" t="s">
        <v>12</v>
      </c>
      <c r="C8" s="70" t="s">
        <v>33</v>
      </c>
      <c r="D8" s="70" t="s">
        <v>103</v>
      </c>
      <c r="E8" s="70" t="s">
        <v>14</v>
      </c>
      <c r="F8" s="137" t="s">
        <v>290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200"/>
      <c r="R8" s="199"/>
      <c r="S8" s="201"/>
      <c r="T8" s="202"/>
      <c r="U8" s="202"/>
      <c r="X8" s="121">
        <f t="shared" si="0"/>
        <v>0</v>
      </c>
    </row>
    <row r="9" spans="1:41" ht="27" customHeight="1">
      <c r="A9" s="252"/>
      <c r="B9" s="70" t="s">
        <v>12</v>
      </c>
      <c r="C9" s="70" t="s">
        <v>33</v>
      </c>
      <c r="D9" s="70" t="s">
        <v>103</v>
      </c>
      <c r="E9" s="70" t="s">
        <v>20</v>
      </c>
      <c r="F9" s="137" t="s">
        <v>251</v>
      </c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200"/>
      <c r="R9" s="199"/>
      <c r="S9" s="201"/>
      <c r="T9" s="202"/>
      <c r="U9" s="202"/>
      <c r="X9" s="121">
        <f t="shared" si="0"/>
        <v>0</v>
      </c>
    </row>
    <row r="10" spans="1:41" ht="21" customHeight="1">
      <c r="A10" s="252"/>
      <c r="B10" s="70" t="s">
        <v>12</v>
      </c>
      <c r="C10" s="70" t="s">
        <v>33</v>
      </c>
      <c r="D10" s="70" t="s">
        <v>103</v>
      </c>
      <c r="E10" s="70" t="s">
        <v>10</v>
      </c>
      <c r="F10" s="137" t="s">
        <v>293</v>
      </c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200"/>
      <c r="R10" s="199"/>
      <c r="S10" s="201"/>
      <c r="T10" s="202"/>
      <c r="U10" s="202"/>
      <c r="X10" s="121">
        <f t="shared" si="0"/>
        <v>0</v>
      </c>
    </row>
    <row r="11" spans="1:41" ht="33.75" customHeight="1">
      <c r="A11" s="252"/>
      <c r="B11" s="70" t="s">
        <v>12</v>
      </c>
      <c r="C11" s="70" t="s">
        <v>33</v>
      </c>
      <c r="D11" s="70" t="s">
        <v>16</v>
      </c>
      <c r="E11" s="70" t="s">
        <v>10</v>
      </c>
      <c r="F11" s="136" t="s">
        <v>220</v>
      </c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200"/>
      <c r="R11" s="199"/>
      <c r="S11" s="201"/>
      <c r="T11" s="202"/>
      <c r="U11" s="202"/>
      <c r="X11" s="121">
        <f t="shared" si="0"/>
        <v>0</v>
      </c>
    </row>
    <row r="12" spans="1:41" ht="33.75" customHeight="1">
      <c r="A12" s="252"/>
      <c r="B12" s="74" t="s">
        <v>12</v>
      </c>
      <c r="C12" s="74" t="s">
        <v>34</v>
      </c>
      <c r="D12" s="74" t="s">
        <v>145</v>
      </c>
      <c r="E12" s="74" t="s">
        <v>18</v>
      </c>
      <c r="F12" s="138" t="s">
        <v>254</v>
      </c>
      <c r="G12" s="205"/>
      <c r="H12" s="205"/>
      <c r="I12" s="205">
        <v>4052</v>
      </c>
      <c r="J12" s="205"/>
      <c r="K12" s="205"/>
      <c r="L12" s="205"/>
      <c r="M12" s="205"/>
      <c r="N12" s="205"/>
      <c r="O12" s="205"/>
      <c r="P12" s="205"/>
      <c r="Q12" s="206"/>
      <c r="R12" s="205"/>
      <c r="S12" s="207"/>
      <c r="T12" s="208"/>
      <c r="U12" s="208"/>
      <c r="V12" s="209"/>
      <c r="W12" s="210"/>
      <c r="X12" s="121">
        <f t="shared" si="0"/>
        <v>4052</v>
      </c>
    </row>
    <row r="13" spans="1:41" s="14" customFormat="1" ht="33.75" thickBot="1">
      <c r="A13" s="253"/>
      <c r="B13" s="78" t="s">
        <v>12</v>
      </c>
      <c r="C13" s="78" t="s">
        <v>34</v>
      </c>
      <c r="D13" s="78" t="s">
        <v>16</v>
      </c>
      <c r="E13" s="78" t="s">
        <v>10</v>
      </c>
      <c r="F13" s="139" t="s">
        <v>13</v>
      </c>
      <c r="G13" s="211"/>
      <c r="H13" s="211"/>
      <c r="I13" s="211"/>
      <c r="J13" s="211"/>
      <c r="K13" s="211"/>
      <c r="L13" s="211"/>
      <c r="M13" s="199"/>
      <c r="N13" s="211"/>
      <c r="O13" s="211"/>
      <c r="P13" s="211"/>
      <c r="Q13" s="212"/>
      <c r="R13" s="211"/>
      <c r="S13" s="213"/>
      <c r="T13" s="213"/>
      <c r="U13" s="213"/>
      <c r="V13" s="214"/>
      <c r="W13" s="214"/>
      <c r="X13" s="122">
        <f t="shared" si="0"/>
        <v>0</v>
      </c>
      <c r="Y13" s="22"/>
      <c r="Z13" s="8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23"/>
    </row>
    <row r="14" spans="1:41" s="3" customFormat="1" ht="26.25" customHeight="1">
      <c r="A14" s="249" t="s">
        <v>30</v>
      </c>
      <c r="B14" s="66" t="s">
        <v>12</v>
      </c>
      <c r="C14" s="66" t="s">
        <v>173</v>
      </c>
      <c r="D14" s="66" t="s">
        <v>113</v>
      </c>
      <c r="E14" s="66" t="s">
        <v>14</v>
      </c>
      <c r="F14" s="152" t="s">
        <v>174</v>
      </c>
      <c r="G14" s="194"/>
      <c r="H14" s="193"/>
      <c r="I14" s="193"/>
      <c r="J14" s="193"/>
      <c r="K14" s="193"/>
      <c r="L14" s="193"/>
      <c r="M14" s="193"/>
      <c r="N14" s="193"/>
      <c r="O14" s="193"/>
      <c r="P14" s="193"/>
      <c r="Q14" s="194"/>
      <c r="R14" s="193"/>
      <c r="S14" s="195"/>
      <c r="T14" s="195"/>
      <c r="U14" s="195"/>
      <c r="V14" s="197"/>
      <c r="W14" s="197"/>
      <c r="X14" s="120">
        <f t="shared" si="0"/>
        <v>0</v>
      </c>
      <c r="Y14" s="8"/>
      <c r="Z14" s="8"/>
    </row>
    <row r="15" spans="1:41" s="3" customFormat="1" ht="34.5" customHeight="1">
      <c r="A15" s="254"/>
      <c r="B15" s="70" t="s">
        <v>12</v>
      </c>
      <c r="C15" s="70" t="s">
        <v>33</v>
      </c>
      <c r="D15" s="87" t="s">
        <v>119</v>
      </c>
      <c r="E15" s="87" t="s">
        <v>11</v>
      </c>
      <c r="F15" s="88" t="s">
        <v>288</v>
      </c>
      <c r="G15" s="215"/>
      <c r="H15" s="216"/>
      <c r="I15" s="216"/>
      <c r="J15" s="216"/>
      <c r="K15" s="216"/>
      <c r="L15" s="216"/>
      <c r="M15" s="216"/>
      <c r="N15" s="216"/>
      <c r="O15" s="216"/>
      <c r="P15" s="216"/>
      <c r="Q15" s="215"/>
      <c r="R15" s="216"/>
      <c r="S15" s="217"/>
      <c r="T15" s="217"/>
      <c r="U15" s="217"/>
      <c r="V15" s="218"/>
      <c r="W15" s="218"/>
      <c r="X15" s="125">
        <f t="shared" si="0"/>
        <v>0</v>
      </c>
      <c r="Y15" s="8"/>
      <c r="Z15" s="8"/>
    </row>
    <row r="16" spans="1:41" s="3" customFormat="1" ht="26.25" customHeight="1">
      <c r="A16" s="254"/>
      <c r="B16" s="70" t="s">
        <v>12</v>
      </c>
      <c r="C16" s="70" t="s">
        <v>33</v>
      </c>
      <c r="D16" s="87" t="s">
        <v>119</v>
      </c>
      <c r="E16" s="87" t="s">
        <v>14</v>
      </c>
      <c r="F16" s="88" t="s">
        <v>280</v>
      </c>
      <c r="G16" s="215"/>
      <c r="H16" s="216"/>
      <c r="I16" s="216"/>
      <c r="J16" s="216"/>
      <c r="K16" s="216"/>
      <c r="L16" s="216"/>
      <c r="M16" s="216"/>
      <c r="N16" s="216"/>
      <c r="O16" s="216"/>
      <c r="P16" s="216"/>
      <c r="Q16" s="215"/>
      <c r="R16" s="216"/>
      <c r="S16" s="217"/>
      <c r="T16" s="217"/>
      <c r="U16" s="217"/>
      <c r="V16" s="218"/>
      <c r="W16" s="218"/>
      <c r="X16" s="125">
        <f t="shared" si="0"/>
        <v>0</v>
      </c>
      <c r="Y16" s="8"/>
      <c r="Z16" s="8"/>
    </row>
    <row r="17" spans="1:26" s="3" customFormat="1" ht="26.25" customHeight="1">
      <c r="A17" s="254"/>
      <c r="B17" s="70" t="s">
        <v>12</v>
      </c>
      <c r="C17" s="70" t="s">
        <v>33</v>
      </c>
      <c r="D17" s="87" t="s">
        <v>119</v>
      </c>
      <c r="E17" s="87" t="s">
        <v>20</v>
      </c>
      <c r="F17" s="88" t="s">
        <v>268</v>
      </c>
      <c r="G17" s="215"/>
      <c r="H17" s="216"/>
      <c r="I17" s="216"/>
      <c r="J17" s="216"/>
      <c r="K17" s="216"/>
      <c r="L17" s="216"/>
      <c r="M17" s="216"/>
      <c r="N17" s="216"/>
      <c r="O17" s="216"/>
      <c r="P17" s="216"/>
      <c r="Q17" s="215"/>
      <c r="R17" s="216"/>
      <c r="S17" s="217"/>
      <c r="T17" s="217"/>
      <c r="U17" s="217"/>
      <c r="V17" s="218"/>
      <c r="W17" s="218"/>
      <c r="X17" s="125">
        <f t="shared" si="0"/>
        <v>0</v>
      </c>
      <c r="Y17" s="8"/>
      <c r="Z17" s="8"/>
    </row>
    <row r="18" spans="1:26" s="3" customFormat="1" ht="30.75" customHeight="1">
      <c r="A18" s="254"/>
      <c r="B18" s="70" t="s">
        <v>12</v>
      </c>
      <c r="C18" s="70" t="s">
        <v>33</v>
      </c>
      <c r="D18" s="87" t="s">
        <v>119</v>
      </c>
      <c r="E18" s="87" t="s">
        <v>10</v>
      </c>
      <c r="F18" s="71" t="s">
        <v>289</v>
      </c>
      <c r="G18" s="215"/>
      <c r="H18" s="216"/>
      <c r="I18" s="216"/>
      <c r="J18" s="216"/>
      <c r="K18" s="216"/>
      <c r="L18" s="216"/>
      <c r="M18" s="216"/>
      <c r="N18" s="216"/>
      <c r="O18" s="216"/>
      <c r="P18" s="216"/>
      <c r="Q18" s="215"/>
      <c r="R18" s="216"/>
      <c r="S18" s="217"/>
      <c r="T18" s="217"/>
      <c r="U18" s="217"/>
      <c r="V18" s="218"/>
      <c r="W18" s="218"/>
      <c r="X18" s="125">
        <f t="shared" si="0"/>
        <v>0</v>
      </c>
      <c r="Y18" s="8"/>
      <c r="Z18" s="8"/>
    </row>
    <row r="19" spans="1:26" s="3" customFormat="1" ht="26.25" customHeight="1">
      <c r="A19" s="254"/>
      <c r="B19" s="70" t="s">
        <v>12</v>
      </c>
      <c r="C19" s="70" t="s">
        <v>33</v>
      </c>
      <c r="D19" s="70" t="s">
        <v>103</v>
      </c>
      <c r="E19" s="70" t="s">
        <v>11</v>
      </c>
      <c r="F19" s="140" t="s">
        <v>44</v>
      </c>
      <c r="G19" s="215"/>
      <c r="H19" s="216"/>
      <c r="I19" s="216"/>
      <c r="J19" s="216"/>
      <c r="K19" s="216"/>
      <c r="L19" s="216"/>
      <c r="M19" s="216"/>
      <c r="N19" s="216"/>
      <c r="O19" s="216"/>
      <c r="P19" s="216"/>
      <c r="Q19" s="215"/>
      <c r="R19" s="216"/>
      <c r="S19" s="217"/>
      <c r="T19" s="217"/>
      <c r="U19" s="217"/>
      <c r="V19" s="218"/>
      <c r="W19" s="218"/>
      <c r="X19" s="121">
        <f t="shared" si="0"/>
        <v>0</v>
      </c>
      <c r="Y19" s="8"/>
      <c r="Z19" s="8"/>
    </row>
    <row r="20" spans="1:26" s="3" customFormat="1" ht="26.25" customHeight="1">
      <c r="A20" s="254"/>
      <c r="B20" s="70" t="s">
        <v>12</v>
      </c>
      <c r="C20" s="70" t="s">
        <v>33</v>
      </c>
      <c r="D20" s="70" t="s">
        <v>103</v>
      </c>
      <c r="E20" s="70" t="s">
        <v>20</v>
      </c>
      <c r="F20" s="140" t="s">
        <v>38</v>
      </c>
      <c r="G20" s="215"/>
      <c r="H20" s="216"/>
      <c r="I20" s="216"/>
      <c r="J20" s="216"/>
      <c r="K20" s="216"/>
      <c r="L20" s="216"/>
      <c r="M20" s="216"/>
      <c r="N20" s="216"/>
      <c r="O20" s="216"/>
      <c r="P20" s="216"/>
      <c r="Q20" s="215"/>
      <c r="R20" s="216"/>
      <c r="S20" s="217"/>
      <c r="T20" s="217"/>
      <c r="U20" s="217"/>
      <c r="V20" s="218"/>
      <c r="W20" s="218"/>
      <c r="X20" s="121">
        <f t="shared" si="0"/>
        <v>0</v>
      </c>
      <c r="Y20" s="8"/>
      <c r="Z20" s="8"/>
    </row>
    <row r="21" spans="1:26" s="3" customFormat="1" ht="30" customHeight="1">
      <c r="A21" s="255"/>
      <c r="B21" s="70" t="s">
        <v>12</v>
      </c>
      <c r="C21" s="70" t="s">
        <v>33</v>
      </c>
      <c r="D21" s="70" t="s">
        <v>103</v>
      </c>
      <c r="E21" s="70" t="s">
        <v>10</v>
      </c>
      <c r="F21" s="137" t="s">
        <v>236</v>
      </c>
      <c r="G21" s="200"/>
      <c r="H21" s="199"/>
      <c r="I21" s="199"/>
      <c r="J21" s="199"/>
      <c r="K21" s="199"/>
      <c r="L21" s="199"/>
      <c r="M21" s="216"/>
      <c r="N21" s="216"/>
      <c r="O21" s="199"/>
      <c r="P21" s="199"/>
      <c r="Q21" s="200"/>
      <c r="R21" s="199"/>
      <c r="S21" s="201"/>
      <c r="T21" s="201"/>
      <c r="U21" s="201"/>
      <c r="V21" s="203"/>
      <c r="W21" s="203"/>
      <c r="X21" s="121">
        <f t="shared" si="0"/>
        <v>0</v>
      </c>
      <c r="Y21" s="8"/>
      <c r="Z21" s="8"/>
    </row>
    <row r="22" spans="1:26" s="3" customFormat="1" ht="21.75" customHeight="1">
      <c r="A22" s="255"/>
      <c r="B22" s="70" t="s">
        <v>12</v>
      </c>
      <c r="C22" s="70" t="s">
        <v>34</v>
      </c>
      <c r="D22" s="70" t="s">
        <v>162</v>
      </c>
      <c r="E22" s="70" t="s">
        <v>53</v>
      </c>
      <c r="F22" s="137" t="s">
        <v>165</v>
      </c>
      <c r="G22" s="206"/>
      <c r="H22" s="205"/>
      <c r="I22" s="205"/>
      <c r="J22" s="205"/>
      <c r="K22" s="205"/>
      <c r="L22" s="205"/>
      <c r="M22" s="219"/>
      <c r="N22" s="219"/>
      <c r="O22" s="205"/>
      <c r="P22" s="205"/>
      <c r="Q22" s="206"/>
      <c r="R22" s="199"/>
      <c r="S22" s="201"/>
      <c r="T22" s="201"/>
      <c r="U22" s="201"/>
      <c r="V22" s="203"/>
      <c r="W22" s="203"/>
      <c r="X22" s="121">
        <f t="shared" si="0"/>
        <v>0</v>
      </c>
      <c r="Y22" s="8"/>
      <c r="Z22" s="8"/>
    </row>
    <row r="23" spans="1:26" s="3" customFormat="1" ht="22.5" customHeight="1">
      <c r="A23" s="255"/>
      <c r="B23" s="70" t="s">
        <v>12</v>
      </c>
      <c r="C23" s="70" t="s">
        <v>34</v>
      </c>
      <c r="D23" s="70" t="s">
        <v>103</v>
      </c>
      <c r="E23" s="70" t="s">
        <v>14</v>
      </c>
      <c r="F23" s="137" t="s">
        <v>37</v>
      </c>
      <c r="G23" s="206"/>
      <c r="H23" s="205"/>
      <c r="I23" s="205"/>
      <c r="J23" s="205"/>
      <c r="K23" s="205"/>
      <c r="L23" s="205"/>
      <c r="M23" s="199"/>
      <c r="N23" s="199"/>
      <c r="O23" s="205"/>
      <c r="P23" s="205"/>
      <c r="Q23" s="200"/>
      <c r="R23" s="199"/>
      <c r="S23" s="201"/>
      <c r="T23" s="201"/>
      <c r="U23" s="201"/>
      <c r="V23" s="203"/>
      <c r="W23" s="203"/>
      <c r="X23" s="121">
        <f t="shared" si="0"/>
        <v>0</v>
      </c>
      <c r="Y23" s="8"/>
      <c r="Z23" s="8"/>
    </row>
    <row r="24" spans="1:26" ht="21.75" customHeight="1" thickBot="1">
      <c r="A24" s="250"/>
      <c r="B24" s="78" t="s">
        <v>12</v>
      </c>
      <c r="C24" s="78" t="s">
        <v>34</v>
      </c>
      <c r="D24" s="78" t="s">
        <v>103</v>
      </c>
      <c r="E24" s="78" t="s">
        <v>10</v>
      </c>
      <c r="F24" s="139" t="s">
        <v>92</v>
      </c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20"/>
      <c r="R24" s="211"/>
      <c r="S24" s="213"/>
      <c r="T24" s="213"/>
      <c r="U24" s="213"/>
      <c r="V24" s="214"/>
      <c r="W24" s="214"/>
      <c r="X24" s="122">
        <f t="shared" si="0"/>
        <v>0</v>
      </c>
    </row>
    <row r="25" spans="1:26" ht="33.75" customHeight="1">
      <c r="A25" s="251" t="s">
        <v>26</v>
      </c>
      <c r="B25" s="66" t="s">
        <v>12</v>
      </c>
      <c r="C25" s="66" t="s">
        <v>33</v>
      </c>
      <c r="D25" s="66" t="s">
        <v>103</v>
      </c>
      <c r="E25" s="66" t="s">
        <v>16</v>
      </c>
      <c r="F25" s="135" t="s">
        <v>100</v>
      </c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4"/>
      <c r="R25" s="193"/>
      <c r="S25" s="195"/>
      <c r="T25" s="195"/>
      <c r="U25" s="195"/>
      <c r="V25" s="197"/>
      <c r="W25" s="197"/>
      <c r="X25" s="120">
        <f t="shared" si="0"/>
        <v>0</v>
      </c>
    </row>
    <row r="26" spans="1:26" ht="26.25" customHeight="1">
      <c r="A26" s="252"/>
      <c r="B26" s="70" t="s">
        <v>12</v>
      </c>
      <c r="C26" s="70" t="s">
        <v>33</v>
      </c>
      <c r="D26" s="70" t="s">
        <v>103</v>
      </c>
      <c r="E26" s="87" t="s">
        <v>11</v>
      </c>
      <c r="F26" s="140" t="s">
        <v>172</v>
      </c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215"/>
      <c r="R26" s="216"/>
      <c r="S26" s="217"/>
      <c r="T26" s="217"/>
      <c r="U26" s="217"/>
      <c r="V26" s="218"/>
      <c r="W26" s="218"/>
      <c r="X26" s="121">
        <f t="shared" si="0"/>
        <v>0</v>
      </c>
    </row>
    <row r="27" spans="1:26" ht="25.5" customHeight="1">
      <c r="A27" s="252"/>
      <c r="B27" s="70" t="s">
        <v>12</v>
      </c>
      <c r="C27" s="70" t="s">
        <v>33</v>
      </c>
      <c r="D27" s="70" t="s">
        <v>103</v>
      </c>
      <c r="E27" s="87" t="s">
        <v>11</v>
      </c>
      <c r="F27" s="141" t="s">
        <v>171</v>
      </c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215"/>
      <c r="R27" s="216"/>
      <c r="S27" s="217"/>
      <c r="T27" s="217"/>
      <c r="U27" s="217"/>
      <c r="V27" s="218"/>
      <c r="W27" s="218"/>
      <c r="X27" s="121">
        <f t="shared" si="0"/>
        <v>0</v>
      </c>
    </row>
    <row r="28" spans="1:26" ht="25.5" customHeight="1">
      <c r="A28" s="252"/>
      <c r="B28" s="70" t="s">
        <v>12</v>
      </c>
      <c r="C28" s="70" t="s">
        <v>33</v>
      </c>
      <c r="D28" s="70" t="s">
        <v>103</v>
      </c>
      <c r="E28" s="87" t="s">
        <v>14</v>
      </c>
      <c r="F28" s="141" t="s">
        <v>296</v>
      </c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15"/>
      <c r="R28" s="216"/>
      <c r="S28" s="217"/>
      <c r="T28" s="217"/>
      <c r="U28" s="217"/>
      <c r="V28" s="218"/>
      <c r="W28" s="218"/>
      <c r="X28" s="121">
        <f t="shared" si="0"/>
        <v>0</v>
      </c>
    </row>
    <row r="29" spans="1:26" ht="23.25" customHeight="1">
      <c r="A29" s="252"/>
      <c r="B29" s="70" t="s">
        <v>12</v>
      </c>
      <c r="C29" s="70" t="s">
        <v>33</v>
      </c>
      <c r="D29" s="70" t="s">
        <v>103</v>
      </c>
      <c r="E29" s="70" t="s">
        <v>20</v>
      </c>
      <c r="F29" s="140" t="s">
        <v>180</v>
      </c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15"/>
      <c r="R29" s="216"/>
      <c r="S29" s="217"/>
      <c r="T29" s="217"/>
      <c r="U29" s="217"/>
      <c r="V29" s="218"/>
      <c r="W29" s="218"/>
      <c r="X29" s="121">
        <f t="shared" si="0"/>
        <v>0</v>
      </c>
    </row>
    <row r="30" spans="1:26" ht="27" customHeight="1">
      <c r="A30" s="252"/>
      <c r="B30" s="70" t="s">
        <v>12</v>
      </c>
      <c r="C30" s="70" t="s">
        <v>47</v>
      </c>
      <c r="D30" s="70" t="s">
        <v>103</v>
      </c>
      <c r="E30" s="70" t="s">
        <v>10</v>
      </c>
      <c r="F30" s="137" t="s">
        <v>255</v>
      </c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15"/>
      <c r="R30" s="216"/>
      <c r="S30" s="217"/>
      <c r="T30" s="217"/>
      <c r="U30" s="217"/>
      <c r="V30" s="218"/>
      <c r="W30" s="218"/>
      <c r="X30" s="121">
        <f t="shared" si="0"/>
        <v>0</v>
      </c>
    </row>
    <row r="31" spans="1:26" ht="26.25" customHeight="1">
      <c r="A31" s="252"/>
      <c r="B31" s="70" t="s">
        <v>12</v>
      </c>
      <c r="C31" s="70" t="s">
        <v>47</v>
      </c>
      <c r="D31" s="70" t="s">
        <v>103</v>
      </c>
      <c r="E31" s="70" t="s">
        <v>10</v>
      </c>
      <c r="F31" s="137" t="s">
        <v>42</v>
      </c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0"/>
      <c r="R31" s="199"/>
      <c r="S31" s="201"/>
      <c r="T31" s="201"/>
      <c r="U31" s="201"/>
      <c r="W31" s="203"/>
      <c r="X31" s="121">
        <f t="shared" si="0"/>
        <v>0</v>
      </c>
    </row>
    <row r="32" spans="1:26" ht="24" customHeight="1">
      <c r="A32" s="252"/>
      <c r="B32" s="70" t="s">
        <v>12</v>
      </c>
      <c r="C32" s="70" t="s">
        <v>47</v>
      </c>
      <c r="D32" s="70" t="s">
        <v>103</v>
      </c>
      <c r="E32" s="70" t="s">
        <v>10</v>
      </c>
      <c r="F32" s="137" t="s">
        <v>294</v>
      </c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0"/>
      <c r="R32" s="205"/>
      <c r="S32" s="207"/>
      <c r="T32" s="207"/>
      <c r="U32" s="207"/>
      <c r="V32" s="209"/>
      <c r="W32" s="209"/>
      <c r="X32" s="121">
        <f t="shared" si="0"/>
        <v>0</v>
      </c>
    </row>
    <row r="33" spans="1:72" ht="25.5" customHeight="1">
      <c r="A33" s="252"/>
      <c r="B33" s="70" t="s">
        <v>12</v>
      </c>
      <c r="C33" s="70" t="s">
        <v>47</v>
      </c>
      <c r="D33" s="70" t="s">
        <v>127</v>
      </c>
      <c r="E33" s="70" t="s">
        <v>18</v>
      </c>
      <c r="F33" s="137" t="s">
        <v>170</v>
      </c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0"/>
      <c r="R33" s="205"/>
      <c r="S33" s="207"/>
      <c r="T33" s="207"/>
      <c r="U33" s="207"/>
      <c r="V33" s="209"/>
      <c r="W33" s="209"/>
      <c r="X33" s="121">
        <f t="shared" si="0"/>
        <v>0</v>
      </c>
    </row>
    <row r="34" spans="1:72" ht="21.75" customHeight="1" thickBot="1">
      <c r="A34" s="253"/>
      <c r="B34" s="94" t="s">
        <v>12</v>
      </c>
      <c r="C34" s="94" t="s">
        <v>33</v>
      </c>
      <c r="D34" s="94" t="s">
        <v>6</v>
      </c>
      <c r="E34" s="94" t="s">
        <v>10</v>
      </c>
      <c r="F34" s="142" t="s">
        <v>60</v>
      </c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20"/>
      <c r="R34" s="211"/>
      <c r="S34" s="213"/>
      <c r="T34" s="213"/>
      <c r="U34" s="213"/>
      <c r="V34" s="214"/>
      <c r="W34" s="214"/>
      <c r="X34" s="122">
        <f t="shared" si="0"/>
        <v>0</v>
      </c>
      <c r="Y34" s="20"/>
    </row>
    <row r="35" spans="1:72" ht="30" customHeight="1" thickBot="1">
      <c r="A35" s="251" t="s">
        <v>28</v>
      </c>
      <c r="B35" s="92" t="s">
        <v>12</v>
      </c>
      <c r="C35" s="92" t="s">
        <v>33</v>
      </c>
      <c r="D35" s="66" t="s">
        <v>122</v>
      </c>
      <c r="E35" s="66" t="s">
        <v>11</v>
      </c>
      <c r="F35" s="135" t="s">
        <v>54</v>
      </c>
      <c r="G35" s="193"/>
      <c r="H35" s="193"/>
      <c r="I35" s="193"/>
      <c r="J35" s="193"/>
      <c r="K35" s="193"/>
      <c r="L35" s="193"/>
      <c r="M35" s="191"/>
      <c r="N35" s="191"/>
      <c r="O35" s="191"/>
      <c r="P35" s="191"/>
      <c r="Q35" s="190"/>
      <c r="R35" s="191"/>
      <c r="S35" s="195"/>
      <c r="T35" s="195"/>
      <c r="U35" s="195"/>
      <c r="V35" s="197"/>
      <c r="W35" s="197"/>
      <c r="X35" s="120">
        <f t="shared" si="0"/>
        <v>0</v>
      </c>
    </row>
    <row r="36" spans="1:72" ht="30" customHeight="1" thickBot="1">
      <c r="A36" s="252"/>
      <c r="B36" s="70" t="s">
        <v>12</v>
      </c>
      <c r="C36" s="70" t="s">
        <v>33</v>
      </c>
      <c r="D36" s="82" t="s">
        <v>103</v>
      </c>
      <c r="E36" s="82" t="s">
        <v>10</v>
      </c>
      <c r="F36" s="143" t="s">
        <v>276</v>
      </c>
      <c r="G36" s="199"/>
      <c r="H36" s="199"/>
      <c r="I36" s="199"/>
      <c r="J36" s="199"/>
      <c r="K36" s="199"/>
      <c r="L36" s="199"/>
      <c r="M36" s="199"/>
      <c r="N36" s="199"/>
      <c r="O36" s="199"/>
      <c r="P36" s="199"/>
      <c r="Q36" s="199"/>
      <c r="R36" s="199"/>
      <c r="S36" s="221"/>
      <c r="T36" s="221"/>
      <c r="U36" s="221"/>
      <c r="V36" s="222"/>
      <c r="W36" s="222"/>
      <c r="X36" s="120">
        <f t="shared" si="0"/>
        <v>0</v>
      </c>
    </row>
    <row r="37" spans="1:72" ht="30" customHeight="1" thickBot="1">
      <c r="A37" s="253"/>
      <c r="B37" s="78" t="s">
        <v>12</v>
      </c>
      <c r="C37" s="78" t="s">
        <v>33</v>
      </c>
      <c r="D37" s="78" t="s">
        <v>122</v>
      </c>
      <c r="E37" s="78" t="s">
        <v>10</v>
      </c>
      <c r="F37" s="139" t="s">
        <v>48</v>
      </c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0"/>
      <c r="R37" s="223"/>
      <c r="S37" s="213"/>
      <c r="T37" s="213"/>
      <c r="U37" s="213"/>
      <c r="V37" s="214"/>
      <c r="W37" s="214"/>
      <c r="X37" s="122">
        <f t="shared" si="0"/>
        <v>0</v>
      </c>
      <c r="Y37" s="18"/>
      <c r="Z37" s="8"/>
      <c r="AA37" s="3"/>
      <c r="AB37" s="3"/>
    </row>
    <row r="38" spans="1:72" ht="45.75" customHeight="1" thickBot="1">
      <c r="A38" s="251" t="s">
        <v>27</v>
      </c>
      <c r="B38" s="66" t="s">
        <v>12</v>
      </c>
      <c r="C38" s="66" t="s">
        <v>33</v>
      </c>
      <c r="D38" s="66" t="s">
        <v>103</v>
      </c>
      <c r="E38" s="66" t="s">
        <v>14</v>
      </c>
      <c r="F38" s="144" t="s">
        <v>227</v>
      </c>
      <c r="G38" s="193"/>
      <c r="H38" s="191"/>
      <c r="I38" s="191"/>
      <c r="J38" s="191"/>
      <c r="K38" s="191"/>
      <c r="L38" s="191"/>
      <c r="M38" s="191"/>
      <c r="N38" s="191"/>
      <c r="O38" s="191"/>
      <c r="P38" s="191"/>
      <c r="Q38" s="194"/>
      <c r="R38" s="193"/>
      <c r="S38" s="201"/>
      <c r="T38" s="217"/>
      <c r="U38" s="195"/>
      <c r="V38" s="197"/>
      <c r="W38" s="197"/>
      <c r="X38" s="120">
        <f t="shared" si="0"/>
        <v>0</v>
      </c>
      <c r="Y38" s="11"/>
      <c r="Z38" s="8"/>
      <c r="AA38" s="3"/>
      <c r="AB38" s="3"/>
    </row>
    <row r="39" spans="1:72" ht="44.25" customHeight="1" thickBot="1">
      <c r="A39" s="253"/>
      <c r="B39" s="78" t="s">
        <v>12</v>
      </c>
      <c r="C39" s="78" t="s">
        <v>33</v>
      </c>
      <c r="D39" s="78" t="s">
        <v>127</v>
      </c>
      <c r="E39" s="78" t="s">
        <v>18</v>
      </c>
      <c r="F39" s="145" t="s">
        <v>50</v>
      </c>
      <c r="G39" s="223"/>
      <c r="H39" s="211"/>
      <c r="I39" s="211"/>
      <c r="J39" s="211"/>
      <c r="K39" s="211"/>
      <c r="L39" s="211"/>
      <c r="M39" s="211"/>
      <c r="N39" s="211"/>
      <c r="O39" s="211"/>
      <c r="P39" s="211"/>
      <c r="Q39" s="220"/>
      <c r="R39" s="211"/>
      <c r="S39" s="213"/>
      <c r="T39" s="213"/>
      <c r="U39" s="213"/>
      <c r="V39" s="214"/>
      <c r="W39" s="214"/>
      <c r="X39" s="122">
        <f t="shared" si="0"/>
        <v>0</v>
      </c>
    </row>
    <row r="40" spans="1:72" ht="21" customHeight="1">
      <c r="A40" s="251" t="s">
        <v>39</v>
      </c>
      <c r="B40" s="92" t="s">
        <v>21</v>
      </c>
      <c r="C40" s="92" t="s">
        <v>32</v>
      </c>
      <c r="D40" s="92" t="s">
        <v>133</v>
      </c>
      <c r="E40" s="92" t="s">
        <v>9</v>
      </c>
      <c r="F40" s="146" t="s">
        <v>221</v>
      </c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4"/>
      <c r="R40" s="193"/>
      <c r="S40" s="195"/>
      <c r="T40" s="195"/>
      <c r="U40" s="195"/>
      <c r="V40" s="195"/>
      <c r="W40" s="195"/>
      <c r="X40" s="123">
        <f t="shared" si="0"/>
        <v>0</v>
      </c>
    </row>
    <row r="41" spans="1:72" ht="21" customHeight="1">
      <c r="A41" s="252"/>
      <c r="B41" s="70" t="s">
        <v>21</v>
      </c>
      <c r="C41" s="70" t="s">
        <v>32</v>
      </c>
      <c r="D41" s="70" t="s">
        <v>133</v>
      </c>
      <c r="E41" s="70" t="s">
        <v>14</v>
      </c>
      <c r="F41" s="137" t="s">
        <v>135</v>
      </c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5"/>
      <c r="R41" s="216"/>
      <c r="S41" s="217"/>
      <c r="T41" s="217"/>
      <c r="U41" s="217"/>
      <c r="V41" s="217"/>
      <c r="W41" s="217"/>
      <c r="X41" s="121">
        <f t="shared" si="0"/>
        <v>0</v>
      </c>
    </row>
    <row r="42" spans="1:72" ht="21" customHeight="1">
      <c r="A42" s="252"/>
      <c r="B42" s="70" t="s">
        <v>21</v>
      </c>
      <c r="C42" s="70" t="s">
        <v>32</v>
      </c>
      <c r="D42" s="87" t="s">
        <v>119</v>
      </c>
      <c r="E42" s="87" t="s">
        <v>11</v>
      </c>
      <c r="F42" s="140" t="s">
        <v>274</v>
      </c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5"/>
      <c r="R42" s="216"/>
      <c r="S42" s="217"/>
      <c r="T42" s="217"/>
      <c r="U42" s="217"/>
      <c r="V42" s="217"/>
      <c r="W42" s="217"/>
      <c r="X42" s="121">
        <f t="shared" si="0"/>
        <v>0</v>
      </c>
    </row>
    <row r="43" spans="1:72" ht="21" customHeight="1">
      <c r="A43" s="252"/>
      <c r="B43" s="70" t="s">
        <v>21</v>
      </c>
      <c r="C43" s="70" t="s">
        <v>32</v>
      </c>
      <c r="D43" s="87" t="s">
        <v>119</v>
      </c>
      <c r="E43" s="87" t="s">
        <v>14</v>
      </c>
      <c r="F43" s="140" t="s">
        <v>267</v>
      </c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5"/>
      <c r="R43" s="216"/>
      <c r="S43" s="217"/>
      <c r="T43" s="217"/>
      <c r="U43" s="217"/>
      <c r="V43" s="217"/>
      <c r="W43" s="217"/>
      <c r="X43" s="121">
        <f t="shared" si="0"/>
        <v>0</v>
      </c>
    </row>
    <row r="44" spans="1:72" ht="21" customHeight="1">
      <c r="A44" s="252"/>
      <c r="B44" s="70" t="s">
        <v>21</v>
      </c>
      <c r="C44" s="70" t="s">
        <v>32</v>
      </c>
      <c r="D44" s="87" t="s">
        <v>119</v>
      </c>
      <c r="E44" s="87" t="s">
        <v>10</v>
      </c>
      <c r="F44" s="140" t="s">
        <v>273</v>
      </c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5"/>
      <c r="R44" s="216"/>
      <c r="S44" s="217"/>
      <c r="T44" s="217"/>
      <c r="U44" s="217"/>
      <c r="V44" s="217"/>
      <c r="W44" s="217"/>
      <c r="X44" s="121">
        <f t="shared" si="0"/>
        <v>0</v>
      </c>
    </row>
    <row r="45" spans="1:72" ht="21.75" customHeight="1">
      <c r="A45" s="252"/>
      <c r="B45" s="70" t="s">
        <v>21</v>
      </c>
      <c r="C45" s="70" t="s">
        <v>32</v>
      </c>
      <c r="D45" s="70" t="s">
        <v>103</v>
      </c>
      <c r="E45" s="70" t="s">
        <v>14</v>
      </c>
      <c r="F45" s="137" t="s">
        <v>61</v>
      </c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200"/>
      <c r="R45" s="199"/>
      <c r="S45" s="201"/>
      <c r="T45" s="201"/>
      <c r="U45" s="201"/>
      <c r="V45" s="201"/>
      <c r="W45" s="201"/>
      <c r="X45" s="121">
        <f t="shared" si="0"/>
        <v>0</v>
      </c>
    </row>
    <row r="46" spans="1:72" ht="21.75" customHeight="1">
      <c r="A46" s="252"/>
      <c r="B46" s="87" t="s">
        <v>21</v>
      </c>
      <c r="C46" s="87" t="s">
        <v>32</v>
      </c>
      <c r="D46" s="87" t="s">
        <v>127</v>
      </c>
      <c r="E46" s="87" t="s">
        <v>18</v>
      </c>
      <c r="F46" s="140" t="s">
        <v>275</v>
      </c>
      <c r="G46" s="216"/>
      <c r="H46" s="216"/>
      <c r="I46" s="199"/>
      <c r="J46" s="199"/>
      <c r="K46" s="199"/>
      <c r="L46" s="199"/>
      <c r="M46" s="199"/>
      <c r="N46" s="199"/>
      <c r="O46" s="199"/>
      <c r="P46" s="199"/>
      <c r="Q46" s="215"/>
      <c r="R46" s="199"/>
      <c r="S46" s="201"/>
      <c r="T46" s="201"/>
      <c r="U46" s="201"/>
      <c r="V46" s="201">
        <v>80.95</v>
      </c>
      <c r="W46" s="201"/>
      <c r="X46" s="121">
        <f t="shared" si="0"/>
        <v>80.95</v>
      </c>
    </row>
    <row r="47" spans="1:72" s="19" customFormat="1" ht="21" customHeight="1">
      <c r="A47" s="252"/>
      <c r="B47" s="70" t="s">
        <v>21</v>
      </c>
      <c r="C47" s="87" t="s">
        <v>32</v>
      </c>
      <c r="D47" s="87" t="s">
        <v>103</v>
      </c>
      <c r="E47" s="87" t="s">
        <v>20</v>
      </c>
      <c r="F47" s="140" t="s">
        <v>178</v>
      </c>
      <c r="G47" s="216"/>
      <c r="H47" s="216"/>
      <c r="I47" s="199"/>
      <c r="J47" s="199"/>
      <c r="K47" s="199"/>
      <c r="L47" s="199"/>
      <c r="M47" s="199"/>
      <c r="N47" s="199"/>
      <c r="O47" s="199"/>
      <c r="P47" s="199"/>
      <c r="Q47" s="215"/>
      <c r="R47" s="199"/>
      <c r="S47" s="201"/>
      <c r="T47" s="201"/>
      <c r="U47" s="201"/>
      <c r="V47" s="201"/>
      <c r="W47" s="201"/>
      <c r="X47" s="121">
        <f t="shared" si="0"/>
        <v>0</v>
      </c>
      <c r="Y47" s="10"/>
      <c r="Z47" s="10"/>
    </row>
    <row r="48" spans="1:72" s="2" customFormat="1" ht="36.75" customHeight="1" thickBot="1">
      <c r="A48" s="253"/>
      <c r="B48" s="94" t="s">
        <v>21</v>
      </c>
      <c r="C48" s="94" t="s">
        <v>32</v>
      </c>
      <c r="D48" s="94" t="s">
        <v>103</v>
      </c>
      <c r="E48" s="94" t="s">
        <v>10</v>
      </c>
      <c r="F48" s="147" t="s">
        <v>213</v>
      </c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0"/>
      <c r="R48" s="223"/>
      <c r="S48" s="224"/>
      <c r="T48" s="224"/>
      <c r="U48" s="224"/>
      <c r="V48" s="224"/>
      <c r="W48" s="224"/>
      <c r="X48" s="122">
        <f t="shared" si="0"/>
        <v>0</v>
      </c>
      <c r="Y48" s="9"/>
      <c r="Z48" s="8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</row>
    <row r="49" spans="1:72" s="2" customFormat="1" ht="25.5" customHeight="1">
      <c r="A49" s="251" t="s">
        <v>29</v>
      </c>
      <c r="B49" s="92" t="s">
        <v>12</v>
      </c>
      <c r="C49" s="92" t="s">
        <v>128</v>
      </c>
      <c r="D49" s="92" t="s">
        <v>113</v>
      </c>
      <c r="E49" s="92" t="s">
        <v>4</v>
      </c>
      <c r="F49" s="148" t="s">
        <v>51</v>
      </c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0"/>
      <c r="R49" s="191"/>
      <c r="S49" s="225"/>
      <c r="T49" s="225"/>
      <c r="U49" s="225"/>
      <c r="V49" s="225"/>
      <c r="W49" s="225"/>
      <c r="X49" s="123">
        <f t="shared" si="0"/>
        <v>0</v>
      </c>
      <c r="Y49" s="9"/>
      <c r="Z49" s="8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</row>
    <row r="50" spans="1:72" s="2" customFormat="1" ht="24.75" customHeight="1">
      <c r="A50" s="252"/>
      <c r="B50" s="70" t="s">
        <v>12</v>
      </c>
      <c r="C50" s="70" t="s">
        <v>33</v>
      </c>
      <c r="D50" s="70" t="s">
        <v>103</v>
      </c>
      <c r="E50" s="70" t="s">
        <v>11</v>
      </c>
      <c r="F50" s="137" t="s">
        <v>169</v>
      </c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6"/>
      <c r="R50" s="199"/>
      <c r="S50" s="201"/>
      <c r="T50" s="201"/>
      <c r="U50" s="201"/>
      <c r="V50" s="201"/>
      <c r="W50" s="201"/>
      <c r="X50" s="121">
        <f t="shared" si="0"/>
        <v>0</v>
      </c>
      <c r="Y50" s="9"/>
      <c r="Z50" s="8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</row>
    <row r="51" spans="1:72" s="2" customFormat="1" ht="26.25" customHeight="1">
      <c r="A51" s="252"/>
      <c r="B51" s="70" t="s">
        <v>12</v>
      </c>
      <c r="C51" s="70" t="s">
        <v>33</v>
      </c>
      <c r="D51" s="70" t="s">
        <v>103</v>
      </c>
      <c r="E51" s="87" t="s">
        <v>10</v>
      </c>
      <c r="F51" s="140" t="s">
        <v>230</v>
      </c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199"/>
      <c r="S51" s="201"/>
      <c r="T51" s="201"/>
      <c r="U51" s="201"/>
      <c r="V51" s="201"/>
      <c r="W51" s="201"/>
      <c r="X51" s="121">
        <f t="shared" si="0"/>
        <v>0</v>
      </c>
      <c r="Y51" s="9"/>
      <c r="Z51" s="8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</row>
    <row r="52" spans="1:72" s="2" customFormat="1" ht="21.75" customHeight="1" thickBot="1">
      <c r="A52" s="253"/>
      <c r="B52" s="78" t="s">
        <v>12</v>
      </c>
      <c r="C52" s="78" t="s">
        <v>33</v>
      </c>
      <c r="D52" s="78" t="s">
        <v>103</v>
      </c>
      <c r="E52" s="94" t="s">
        <v>14</v>
      </c>
      <c r="F52" s="142" t="s">
        <v>183</v>
      </c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2"/>
      <c r="R52" s="211"/>
      <c r="S52" s="213"/>
      <c r="T52" s="213"/>
      <c r="U52" s="213"/>
      <c r="V52" s="213"/>
      <c r="W52" s="213"/>
      <c r="X52" s="122">
        <f t="shared" si="0"/>
        <v>0</v>
      </c>
      <c r="Y52" s="9"/>
      <c r="Z52" s="8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</row>
    <row r="53" spans="1:72" s="3" customFormat="1" ht="42" customHeight="1">
      <c r="A53" s="251" t="s">
        <v>58</v>
      </c>
      <c r="B53" s="92" t="s">
        <v>59</v>
      </c>
      <c r="C53" s="92" t="s">
        <v>33</v>
      </c>
      <c r="D53" s="92" t="s">
        <v>103</v>
      </c>
      <c r="E53" s="92" t="s">
        <v>11</v>
      </c>
      <c r="F53" s="144" t="s">
        <v>214</v>
      </c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4"/>
      <c r="R53" s="193"/>
      <c r="S53" s="195"/>
      <c r="T53" s="195"/>
      <c r="U53" s="195"/>
      <c r="V53" s="197"/>
      <c r="W53" s="197"/>
      <c r="X53" s="120">
        <f t="shared" si="0"/>
        <v>0</v>
      </c>
      <c r="Y53" s="8"/>
      <c r="Z53" s="8"/>
    </row>
    <row r="54" spans="1:72" s="5" customFormat="1" ht="39.75" customHeight="1" thickBot="1">
      <c r="A54" s="253"/>
      <c r="B54" s="78" t="s">
        <v>12</v>
      </c>
      <c r="C54" s="78" t="s">
        <v>33</v>
      </c>
      <c r="D54" s="78" t="s">
        <v>103</v>
      </c>
      <c r="E54" s="78" t="s">
        <v>14</v>
      </c>
      <c r="F54" s="139" t="s">
        <v>91</v>
      </c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2"/>
      <c r="R54" s="211"/>
      <c r="S54" s="213"/>
      <c r="T54" s="213"/>
      <c r="U54" s="213"/>
      <c r="V54" s="214"/>
      <c r="W54" s="214"/>
      <c r="X54" s="122">
        <f t="shared" si="0"/>
        <v>0</v>
      </c>
      <c r="Y54" s="11"/>
      <c r="Z54" s="8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</row>
    <row r="55" spans="1:72" s="3" customFormat="1" ht="39.75" customHeight="1" thickBot="1">
      <c r="A55" s="251" t="s">
        <v>98</v>
      </c>
      <c r="B55" s="70" t="s">
        <v>12</v>
      </c>
      <c r="C55" s="70" t="s">
        <v>33</v>
      </c>
      <c r="D55" s="70" t="s">
        <v>119</v>
      </c>
      <c r="E55" s="70" t="s">
        <v>11</v>
      </c>
      <c r="F55" s="71" t="s">
        <v>278</v>
      </c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0"/>
      <c r="R55" s="223"/>
      <c r="S55" s="224"/>
      <c r="T55" s="224"/>
      <c r="U55" s="224"/>
      <c r="V55" s="226"/>
      <c r="W55" s="226"/>
      <c r="X55" s="178">
        <f t="shared" si="0"/>
        <v>0</v>
      </c>
      <c r="Y55" s="8"/>
      <c r="Z55" s="8"/>
    </row>
    <row r="56" spans="1:72" ht="32.25" customHeight="1" thickBot="1">
      <c r="A56" s="253"/>
      <c r="B56" s="97" t="s">
        <v>12</v>
      </c>
      <c r="C56" s="97" t="s">
        <v>33</v>
      </c>
      <c r="D56" s="97" t="s">
        <v>103</v>
      </c>
      <c r="E56" s="97" t="s">
        <v>79</v>
      </c>
      <c r="F56" s="149" t="s">
        <v>121</v>
      </c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227"/>
      <c r="R56" s="189"/>
      <c r="S56" s="228"/>
      <c r="T56" s="228"/>
      <c r="U56" s="228"/>
      <c r="V56" s="229"/>
      <c r="W56" s="229"/>
      <c r="X56" s="124">
        <f t="shared" si="0"/>
        <v>0</v>
      </c>
    </row>
    <row r="57" spans="1:72" ht="25.5" customHeight="1">
      <c r="A57" s="249" t="s">
        <v>80</v>
      </c>
      <c r="B57" s="66" t="s">
        <v>12</v>
      </c>
      <c r="C57" s="66" t="s">
        <v>34</v>
      </c>
      <c r="D57" s="66" t="s">
        <v>103</v>
      </c>
      <c r="E57" s="66" t="s">
        <v>14</v>
      </c>
      <c r="F57" s="135" t="s">
        <v>82</v>
      </c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4"/>
      <c r="R57" s="193"/>
      <c r="S57" s="195"/>
      <c r="T57" s="195"/>
      <c r="U57" s="195"/>
      <c r="V57" s="197"/>
      <c r="W57" s="197"/>
      <c r="X57" s="120">
        <f t="shared" si="0"/>
        <v>0</v>
      </c>
    </row>
    <row r="58" spans="1:72" ht="33" customHeight="1" thickBot="1">
      <c r="A58" s="250"/>
      <c r="B58" s="78" t="s">
        <v>12</v>
      </c>
      <c r="C58" s="78" t="s">
        <v>34</v>
      </c>
      <c r="D58" s="78" t="s">
        <v>127</v>
      </c>
      <c r="E58" s="78" t="s">
        <v>18</v>
      </c>
      <c r="F58" s="162" t="s">
        <v>81</v>
      </c>
      <c r="G58" s="211"/>
      <c r="H58" s="211"/>
      <c r="I58" s="211"/>
      <c r="J58" s="211"/>
      <c r="K58" s="211">
        <v>1000</v>
      </c>
      <c r="L58" s="211"/>
      <c r="M58" s="211"/>
      <c r="N58" s="211"/>
      <c r="O58" s="211"/>
      <c r="P58" s="211"/>
      <c r="Q58" s="220"/>
      <c r="R58" s="211"/>
      <c r="S58" s="213"/>
      <c r="T58" s="213"/>
      <c r="U58" s="213"/>
      <c r="V58" s="214"/>
      <c r="W58" s="214"/>
      <c r="X58" s="122">
        <f t="shared" si="0"/>
        <v>1000</v>
      </c>
    </row>
    <row r="59" spans="1:72" ht="21" customHeight="1">
      <c r="A59" s="249" t="s">
        <v>56</v>
      </c>
      <c r="B59" s="101" t="s">
        <v>12</v>
      </c>
      <c r="C59" s="92" t="s">
        <v>34</v>
      </c>
      <c r="D59" s="92" t="s">
        <v>145</v>
      </c>
      <c r="E59" s="92" t="s">
        <v>9</v>
      </c>
      <c r="F59" s="150" t="s">
        <v>57</v>
      </c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4"/>
      <c r="R59" s="193"/>
      <c r="S59" s="195"/>
      <c r="T59" s="195"/>
      <c r="U59" s="195"/>
      <c r="V59" s="197"/>
      <c r="W59" s="197"/>
      <c r="X59" s="120">
        <f t="shared" si="0"/>
        <v>0</v>
      </c>
    </row>
    <row r="60" spans="1:72" ht="28.5" customHeight="1" thickBot="1">
      <c r="A60" s="250"/>
      <c r="B60" s="91" t="s">
        <v>12</v>
      </c>
      <c r="C60" s="78" t="s">
        <v>34</v>
      </c>
      <c r="D60" s="78" t="s">
        <v>145</v>
      </c>
      <c r="E60" s="78" t="s">
        <v>53</v>
      </c>
      <c r="F60" s="162" t="s">
        <v>67</v>
      </c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212"/>
      <c r="R60" s="211"/>
      <c r="S60" s="213"/>
      <c r="T60" s="213"/>
      <c r="U60" s="213"/>
      <c r="V60" s="214"/>
      <c r="W60" s="214"/>
      <c r="X60" s="122">
        <f t="shared" si="0"/>
        <v>0</v>
      </c>
    </row>
    <row r="61" spans="1:72" ht="26.25" customHeight="1" thickBot="1">
      <c r="A61" s="251" t="s">
        <v>40</v>
      </c>
      <c r="B61" s="92" t="s">
        <v>12</v>
      </c>
      <c r="C61" s="92" t="s">
        <v>33</v>
      </c>
      <c r="D61" s="92" t="s">
        <v>119</v>
      </c>
      <c r="E61" s="92" t="s">
        <v>6</v>
      </c>
      <c r="F61" s="146" t="s">
        <v>120</v>
      </c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4"/>
      <c r="R61" s="193"/>
      <c r="S61" s="195"/>
      <c r="T61" s="195"/>
      <c r="U61" s="195"/>
      <c r="V61" s="197"/>
      <c r="W61" s="197"/>
      <c r="X61" s="123">
        <f t="shared" si="0"/>
        <v>0</v>
      </c>
    </row>
    <row r="62" spans="1:72" ht="26.25" customHeight="1" thickBot="1">
      <c r="A62" s="252"/>
      <c r="B62" s="70" t="s">
        <v>12</v>
      </c>
      <c r="C62" s="74" t="s">
        <v>33</v>
      </c>
      <c r="D62" s="74" t="s">
        <v>119</v>
      </c>
      <c r="E62" s="74" t="s">
        <v>14</v>
      </c>
      <c r="F62" s="151" t="s">
        <v>280</v>
      </c>
      <c r="G62" s="199"/>
      <c r="H62" s="199"/>
      <c r="I62" s="199"/>
      <c r="J62" s="199"/>
      <c r="K62" s="199"/>
      <c r="L62" s="199"/>
      <c r="M62" s="199"/>
      <c r="N62" s="199"/>
      <c r="O62" s="199"/>
      <c r="P62" s="199"/>
      <c r="Q62" s="199"/>
      <c r="R62" s="199"/>
      <c r="S62" s="201"/>
      <c r="T62" s="201"/>
      <c r="U62" s="201"/>
      <c r="W62" s="222"/>
      <c r="X62" s="123">
        <f t="shared" si="0"/>
        <v>0</v>
      </c>
    </row>
    <row r="63" spans="1:72" ht="26.25" customHeight="1">
      <c r="A63" s="252"/>
      <c r="B63" s="70" t="s">
        <v>12</v>
      </c>
      <c r="C63" s="74" t="s">
        <v>33</v>
      </c>
      <c r="D63" s="74" t="s">
        <v>119</v>
      </c>
      <c r="E63" s="74" t="s">
        <v>20</v>
      </c>
      <c r="F63" s="151" t="s">
        <v>302</v>
      </c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1"/>
      <c r="R63" s="230"/>
      <c r="S63" s="221"/>
      <c r="T63" s="221"/>
      <c r="U63" s="221"/>
      <c r="V63" s="222"/>
      <c r="W63" s="222"/>
      <c r="X63" s="123">
        <f t="shared" si="0"/>
        <v>0</v>
      </c>
    </row>
    <row r="64" spans="1:72" ht="39.75" customHeight="1">
      <c r="A64" s="252"/>
      <c r="B64" s="70" t="s">
        <v>12</v>
      </c>
      <c r="C64" s="74" t="s">
        <v>166</v>
      </c>
      <c r="D64" s="74" t="s">
        <v>131</v>
      </c>
      <c r="E64" s="74" t="s">
        <v>10</v>
      </c>
      <c r="F64" s="151" t="s">
        <v>93</v>
      </c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6"/>
      <c r="R64" s="205"/>
      <c r="S64" s="207"/>
      <c r="T64" s="207"/>
      <c r="U64" s="207"/>
      <c r="V64" s="209"/>
      <c r="W64" s="209"/>
      <c r="X64" s="121">
        <f>SUM(G64:W64)</f>
        <v>0</v>
      </c>
    </row>
    <row r="65" spans="1:72" ht="21" customHeight="1">
      <c r="A65" s="252"/>
      <c r="B65" s="74" t="s">
        <v>12</v>
      </c>
      <c r="C65" s="74" t="s">
        <v>166</v>
      </c>
      <c r="D65" s="74" t="s">
        <v>131</v>
      </c>
      <c r="E65" s="74" t="s">
        <v>11</v>
      </c>
      <c r="F65" s="151" t="s">
        <v>247</v>
      </c>
      <c r="G65" s="205"/>
      <c r="H65" s="205"/>
      <c r="I65" s="205"/>
      <c r="J65" s="205"/>
      <c r="K65" s="205"/>
      <c r="L65" s="205"/>
      <c r="M65" s="205"/>
      <c r="N65" s="205"/>
      <c r="O65" s="205"/>
      <c r="P65" s="205"/>
      <c r="Q65" s="206"/>
      <c r="R65" s="205"/>
      <c r="S65" s="207"/>
      <c r="T65" s="207"/>
      <c r="U65" s="207"/>
      <c r="V65" s="209"/>
      <c r="W65" s="209"/>
      <c r="X65" s="121">
        <f t="shared" si="0"/>
        <v>0</v>
      </c>
    </row>
    <row r="66" spans="1:72" ht="28.5" customHeight="1">
      <c r="A66" s="252"/>
      <c r="B66" s="74" t="s">
        <v>12</v>
      </c>
      <c r="C66" s="74" t="s">
        <v>33</v>
      </c>
      <c r="D66" s="74" t="s">
        <v>103</v>
      </c>
      <c r="E66" s="74" t="s">
        <v>10</v>
      </c>
      <c r="F66" s="151" t="s">
        <v>246</v>
      </c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6"/>
      <c r="R66" s="205"/>
      <c r="S66" s="207"/>
      <c r="T66" s="207"/>
      <c r="U66" s="207"/>
      <c r="V66" s="209"/>
      <c r="W66" s="209"/>
      <c r="X66" s="121">
        <f t="shared" si="0"/>
        <v>0</v>
      </c>
    </row>
    <row r="67" spans="1:72" ht="21.75" customHeight="1">
      <c r="A67" s="252"/>
      <c r="B67" s="74" t="s">
        <v>12</v>
      </c>
      <c r="C67" s="74" t="s">
        <v>33</v>
      </c>
      <c r="D67" s="74" t="s">
        <v>103</v>
      </c>
      <c r="E67" s="74" t="s">
        <v>20</v>
      </c>
      <c r="F67" s="151" t="s">
        <v>202</v>
      </c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6"/>
      <c r="R67" s="205"/>
      <c r="S67" s="207"/>
      <c r="T67" s="207"/>
      <c r="U67" s="207"/>
      <c r="V67" s="209"/>
      <c r="W67" s="209"/>
      <c r="X67" s="121">
        <f t="shared" si="0"/>
        <v>0</v>
      </c>
    </row>
    <row r="68" spans="1:72" ht="45.75" customHeight="1" thickBot="1">
      <c r="A68" s="253"/>
      <c r="B68" s="78" t="s">
        <v>12</v>
      </c>
      <c r="C68" s="78" t="s">
        <v>33</v>
      </c>
      <c r="D68" s="78" t="s">
        <v>103</v>
      </c>
      <c r="E68" s="78" t="s">
        <v>6</v>
      </c>
      <c r="F68" s="145" t="s">
        <v>146</v>
      </c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2"/>
      <c r="R68" s="211"/>
      <c r="S68" s="213"/>
      <c r="T68" s="213"/>
      <c r="U68" s="213"/>
      <c r="V68" s="214"/>
      <c r="W68" s="214"/>
      <c r="X68" s="122">
        <f t="shared" si="0"/>
        <v>0</v>
      </c>
    </row>
    <row r="69" spans="1:72" ht="45.75" customHeight="1" thickBot="1">
      <c r="A69" s="77" t="s">
        <v>241</v>
      </c>
      <c r="B69" s="94" t="s">
        <v>12</v>
      </c>
      <c r="C69" s="94" t="s">
        <v>124</v>
      </c>
      <c r="D69" s="94" t="s">
        <v>125</v>
      </c>
      <c r="E69" s="94" t="s">
        <v>18</v>
      </c>
      <c r="F69" s="147" t="s">
        <v>242</v>
      </c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0"/>
      <c r="R69" s="223"/>
      <c r="S69" s="224"/>
      <c r="T69" s="224"/>
      <c r="U69" s="224"/>
      <c r="V69" s="226"/>
      <c r="W69" s="226"/>
      <c r="X69" s="122">
        <f t="shared" si="0"/>
        <v>0</v>
      </c>
    </row>
    <row r="70" spans="1:72" ht="45.75" customHeight="1" thickBot="1">
      <c r="A70" s="77" t="s">
        <v>284</v>
      </c>
      <c r="B70" s="94" t="s">
        <v>12</v>
      </c>
      <c r="C70" s="94" t="s">
        <v>231</v>
      </c>
      <c r="D70" s="94" t="s">
        <v>103</v>
      </c>
      <c r="E70" s="94" t="s">
        <v>20</v>
      </c>
      <c r="F70" s="147" t="s">
        <v>285</v>
      </c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0"/>
      <c r="R70" s="223"/>
      <c r="S70" s="224"/>
      <c r="T70" s="224"/>
      <c r="U70" s="224"/>
      <c r="V70" s="226"/>
      <c r="W70" s="226"/>
      <c r="X70" s="178">
        <f t="shared" si="0"/>
        <v>0</v>
      </c>
    </row>
    <row r="71" spans="1:72" ht="45.75" customHeight="1">
      <c r="A71" s="251" t="s">
        <v>234</v>
      </c>
      <c r="B71" s="92" t="s">
        <v>12</v>
      </c>
      <c r="C71" s="92" t="s">
        <v>33</v>
      </c>
      <c r="D71" s="92" t="s">
        <v>119</v>
      </c>
      <c r="E71" s="92" t="s">
        <v>11</v>
      </c>
      <c r="F71" s="144" t="s">
        <v>203</v>
      </c>
      <c r="G71" s="191"/>
      <c r="H71" s="191"/>
      <c r="I71" s="191"/>
      <c r="J71" s="191"/>
      <c r="K71" s="191"/>
      <c r="L71" s="191"/>
      <c r="M71" s="191"/>
      <c r="N71" s="191"/>
      <c r="O71" s="191"/>
      <c r="P71" s="191"/>
      <c r="Q71" s="190"/>
      <c r="R71" s="191"/>
      <c r="S71" s="225"/>
      <c r="T71" s="225"/>
      <c r="U71" s="225"/>
      <c r="V71" s="232"/>
      <c r="W71" s="232"/>
      <c r="X71" s="123">
        <f t="shared" si="0"/>
        <v>0</v>
      </c>
    </row>
    <row r="72" spans="1:72" s="40" customFormat="1" ht="40.5" customHeight="1" thickBot="1">
      <c r="A72" s="253"/>
      <c r="B72" s="78" t="s">
        <v>12</v>
      </c>
      <c r="C72" s="78" t="s">
        <v>33</v>
      </c>
      <c r="D72" s="78" t="s">
        <v>119</v>
      </c>
      <c r="E72" s="78" t="s">
        <v>14</v>
      </c>
      <c r="F72" s="145" t="s">
        <v>280</v>
      </c>
      <c r="G72" s="211"/>
      <c r="H72" s="199"/>
      <c r="I72" s="211"/>
      <c r="J72" s="211"/>
      <c r="K72" s="211"/>
      <c r="L72" s="211"/>
      <c r="M72" s="211"/>
      <c r="N72" s="211"/>
      <c r="O72" s="211"/>
      <c r="P72" s="211"/>
      <c r="Q72" s="211"/>
      <c r="R72" s="211"/>
      <c r="S72" s="213"/>
      <c r="T72" s="213"/>
      <c r="U72" s="213"/>
      <c r="V72" s="214"/>
      <c r="W72" s="214"/>
      <c r="X72" s="179">
        <f t="shared" si="0"/>
        <v>0</v>
      </c>
      <c r="Y72" s="10"/>
      <c r="Z72" s="10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</row>
    <row r="73" spans="1:72" s="2" customFormat="1" ht="39.75" customHeight="1">
      <c r="A73" s="251" t="s">
        <v>252</v>
      </c>
      <c r="B73" s="87" t="s">
        <v>12</v>
      </c>
      <c r="C73" s="87" t="s">
        <v>33</v>
      </c>
      <c r="D73" s="87" t="s">
        <v>103</v>
      </c>
      <c r="E73" s="87" t="s">
        <v>6</v>
      </c>
      <c r="F73" s="181" t="s">
        <v>189</v>
      </c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5"/>
      <c r="R73" s="216"/>
      <c r="S73" s="217"/>
      <c r="T73" s="217"/>
      <c r="U73" s="217"/>
      <c r="V73" s="218"/>
      <c r="W73" s="218"/>
      <c r="X73" s="182">
        <f t="shared" si="0"/>
        <v>0</v>
      </c>
      <c r="Y73" s="9"/>
      <c r="Z73" s="9"/>
      <c r="BK73"/>
      <c r="BL73"/>
      <c r="BM73"/>
      <c r="BN73"/>
      <c r="BO73"/>
      <c r="BP73"/>
      <c r="BQ73"/>
      <c r="BR73"/>
      <c r="BS73"/>
      <c r="BT73"/>
    </row>
    <row r="74" spans="1:72" s="2" customFormat="1" ht="28.5" customHeight="1">
      <c r="A74" s="252"/>
      <c r="B74" s="87" t="s">
        <v>12</v>
      </c>
      <c r="C74" s="87" t="s">
        <v>33</v>
      </c>
      <c r="D74" s="87" t="s">
        <v>141</v>
      </c>
      <c r="E74" s="87" t="s">
        <v>7</v>
      </c>
      <c r="F74" s="141" t="s">
        <v>197</v>
      </c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5"/>
      <c r="R74" s="216"/>
      <c r="S74" s="217"/>
      <c r="T74" s="217"/>
      <c r="U74" s="217"/>
      <c r="V74" s="218"/>
      <c r="W74" s="218"/>
      <c r="X74" s="121">
        <f t="shared" si="0"/>
        <v>0</v>
      </c>
      <c r="Y74" s="9"/>
      <c r="Z74" s="9"/>
    </row>
    <row r="75" spans="1:72" s="2" customFormat="1">
      <c r="A75" s="252"/>
      <c r="B75" s="70" t="s">
        <v>12</v>
      </c>
      <c r="C75" s="70" t="s">
        <v>33</v>
      </c>
      <c r="D75" s="70" t="s">
        <v>141</v>
      </c>
      <c r="E75" s="70" t="s">
        <v>8</v>
      </c>
      <c r="F75" s="137" t="s">
        <v>198</v>
      </c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5"/>
      <c r="R75" s="216"/>
      <c r="S75" s="217"/>
      <c r="T75" s="217"/>
      <c r="U75" s="217"/>
      <c r="V75" s="218"/>
      <c r="W75" s="218"/>
      <c r="X75" s="125">
        <f t="shared" si="0"/>
        <v>0</v>
      </c>
      <c r="Y75" s="9"/>
      <c r="Z75" s="9"/>
    </row>
    <row r="76" spans="1:72" s="2" customFormat="1">
      <c r="A76" s="252"/>
      <c r="B76" s="70" t="s">
        <v>12</v>
      </c>
      <c r="C76" s="70" t="s">
        <v>33</v>
      </c>
      <c r="D76" s="70" t="s">
        <v>119</v>
      </c>
      <c r="E76" s="70" t="s">
        <v>10</v>
      </c>
      <c r="F76" s="137" t="s">
        <v>297</v>
      </c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5"/>
      <c r="R76" s="216"/>
      <c r="S76" s="217"/>
      <c r="T76" s="217"/>
      <c r="U76" s="217"/>
      <c r="V76" s="218"/>
      <c r="W76" s="218"/>
      <c r="X76" s="125">
        <f t="shared" si="0"/>
        <v>0</v>
      </c>
      <c r="Y76" s="9"/>
      <c r="Z76" s="9"/>
    </row>
    <row r="77" spans="1:72" s="2" customFormat="1" ht="27" customHeight="1">
      <c r="A77" s="252"/>
      <c r="B77" s="70" t="s">
        <v>12</v>
      </c>
      <c r="C77" s="70" t="s">
        <v>33</v>
      </c>
      <c r="D77" s="70" t="s">
        <v>103</v>
      </c>
      <c r="E77" s="70" t="s">
        <v>9</v>
      </c>
      <c r="F77" s="137" t="s">
        <v>184</v>
      </c>
      <c r="G77" s="199"/>
      <c r="H77" s="199"/>
      <c r="I77" s="199"/>
      <c r="J77" s="199"/>
      <c r="K77" s="199"/>
      <c r="L77" s="199"/>
      <c r="M77" s="199"/>
      <c r="N77" s="199"/>
      <c r="O77" s="233"/>
      <c r="P77" s="233"/>
      <c r="Q77" s="200"/>
      <c r="R77" s="199"/>
      <c r="S77" s="201"/>
      <c r="T77" s="201"/>
      <c r="U77" s="201"/>
      <c r="V77" s="203"/>
      <c r="W77" s="203"/>
      <c r="X77" s="121">
        <f t="shared" si="0"/>
        <v>0</v>
      </c>
      <c r="Y77" s="9"/>
      <c r="Z77" s="9"/>
      <c r="BK77"/>
      <c r="BL77"/>
      <c r="BM77"/>
      <c r="BN77"/>
      <c r="BO77"/>
      <c r="BP77"/>
      <c r="BQ77"/>
      <c r="BR77"/>
      <c r="BS77"/>
      <c r="BT77"/>
    </row>
    <row r="78" spans="1:72" s="2" customFormat="1" ht="21.75" customHeight="1">
      <c r="A78" s="252"/>
      <c r="B78" s="70" t="s">
        <v>12</v>
      </c>
      <c r="C78" s="70" t="s">
        <v>33</v>
      </c>
      <c r="D78" s="70" t="s">
        <v>103</v>
      </c>
      <c r="E78" s="70" t="s">
        <v>16</v>
      </c>
      <c r="F78" s="137" t="s">
        <v>224</v>
      </c>
      <c r="G78" s="199"/>
      <c r="H78" s="199"/>
      <c r="I78" s="199"/>
      <c r="J78" s="199"/>
      <c r="K78" s="199"/>
      <c r="L78" s="199"/>
      <c r="M78" s="199"/>
      <c r="N78" s="199"/>
      <c r="O78" s="199"/>
      <c r="P78" s="199"/>
      <c r="Q78" s="200"/>
      <c r="R78" s="199"/>
      <c r="S78" s="201"/>
      <c r="T78" s="201"/>
      <c r="U78" s="201"/>
      <c r="V78" s="203"/>
      <c r="W78" s="203"/>
      <c r="X78" s="121">
        <f t="shared" si="0"/>
        <v>0</v>
      </c>
      <c r="Y78" s="9"/>
      <c r="Z78" s="9"/>
      <c r="BK78"/>
      <c r="BL78"/>
      <c r="BM78"/>
      <c r="BN78"/>
      <c r="BO78"/>
      <c r="BP78"/>
      <c r="BQ78"/>
      <c r="BR78"/>
      <c r="BS78"/>
      <c r="BT78"/>
    </row>
    <row r="79" spans="1:72" s="2" customFormat="1" ht="21" customHeight="1">
      <c r="A79" s="252"/>
      <c r="B79" s="70" t="s">
        <v>12</v>
      </c>
      <c r="C79" s="70" t="s">
        <v>33</v>
      </c>
      <c r="D79" s="70" t="s">
        <v>103</v>
      </c>
      <c r="E79" s="70" t="s">
        <v>10</v>
      </c>
      <c r="F79" s="137" t="s">
        <v>222</v>
      </c>
      <c r="G79" s="199"/>
      <c r="H79" s="199"/>
      <c r="I79" s="199"/>
      <c r="J79" s="199"/>
      <c r="K79" s="199"/>
      <c r="L79" s="199"/>
      <c r="M79" s="199"/>
      <c r="N79" s="199"/>
      <c r="O79" s="199"/>
      <c r="P79" s="199"/>
      <c r="Q79" s="200"/>
      <c r="R79" s="199"/>
      <c r="S79" s="201"/>
      <c r="T79" s="201"/>
      <c r="U79" s="201"/>
      <c r="V79" s="203"/>
      <c r="W79" s="203"/>
      <c r="X79" s="121">
        <f t="shared" si="0"/>
        <v>0</v>
      </c>
      <c r="Y79" s="9"/>
      <c r="Z79" s="9"/>
      <c r="BK79"/>
      <c r="BL79"/>
      <c r="BM79"/>
      <c r="BN79"/>
      <c r="BO79"/>
      <c r="BP79"/>
      <c r="BQ79"/>
      <c r="BR79"/>
      <c r="BS79"/>
      <c r="BT79"/>
    </row>
    <row r="80" spans="1:72" s="2" customFormat="1" ht="25.5" customHeight="1">
      <c r="A80" s="252"/>
      <c r="B80" s="70" t="s">
        <v>12</v>
      </c>
      <c r="C80" s="70" t="s">
        <v>34</v>
      </c>
      <c r="D80" s="70" t="s">
        <v>103</v>
      </c>
      <c r="E80" s="70" t="s">
        <v>10</v>
      </c>
      <c r="F80" s="137" t="s">
        <v>223</v>
      </c>
      <c r="G80" s="199"/>
      <c r="H80" s="199"/>
      <c r="I80" s="199"/>
      <c r="J80" s="199"/>
      <c r="K80" s="199"/>
      <c r="L80" s="199"/>
      <c r="M80" s="199"/>
      <c r="N80" s="199"/>
      <c r="O80" s="199"/>
      <c r="P80" s="199"/>
      <c r="Q80" s="200"/>
      <c r="R80" s="199"/>
      <c r="S80" s="201"/>
      <c r="T80" s="201"/>
      <c r="U80" s="201"/>
      <c r="V80" s="203"/>
      <c r="W80" s="203"/>
      <c r="X80" s="121">
        <f t="shared" si="0"/>
        <v>0</v>
      </c>
      <c r="Y80" s="9"/>
      <c r="Z80" s="9"/>
      <c r="BK80"/>
      <c r="BL80"/>
      <c r="BM80"/>
      <c r="BN80"/>
      <c r="BO80"/>
      <c r="BP80"/>
      <c r="BQ80"/>
      <c r="BR80"/>
      <c r="BS80"/>
      <c r="BT80"/>
    </row>
    <row r="81" spans="1:72" s="2" customFormat="1" ht="27" customHeight="1">
      <c r="A81" s="252"/>
      <c r="B81" s="70" t="s">
        <v>12</v>
      </c>
      <c r="C81" s="70" t="s">
        <v>33</v>
      </c>
      <c r="D81" s="70" t="s">
        <v>103</v>
      </c>
      <c r="E81" s="70" t="s">
        <v>11</v>
      </c>
      <c r="F81" s="137" t="s">
        <v>207</v>
      </c>
      <c r="G81" s="199"/>
      <c r="H81" s="199"/>
      <c r="I81" s="199"/>
      <c r="J81" s="199"/>
      <c r="K81" s="199"/>
      <c r="L81" s="199"/>
      <c r="M81" s="199"/>
      <c r="N81" s="199"/>
      <c r="O81" s="199"/>
      <c r="P81" s="199"/>
      <c r="Q81" s="200"/>
      <c r="R81" s="199"/>
      <c r="S81" s="201"/>
      <c r="T81" s="201"/>
      <c r="U81" s="201"/>
      <c r="V81" s="203"/>
      <c r="W81" s="203"/>
      <c r="X81" s="121">
        <f t="shared" si="0"/>
        <v>0</v>
      </c>
      <c r="Y81" s="9"/>
      <c r="Z81" s="9"/>
      <c r="BK81"/>
      <c r="BL81"/>
      <c r="BM81"/>
      <c r="BN81"/>
      <c r="BO81"/>
      <c r="BP81"/>
      <c r="BQ81"/>
      <c r="BR81"/>
      <c r="BS81"/>
      <c r="BT81"/>
    </row>
    <row r="82" spans="1:72" s="2" customFormat="1" ht="27" customHeight="1">
      <c r="A82" s="252"/>
      <c r="B82" s="70" t="s">
        <v>12</v>
      </c>
      <c r="C82" s="70" t="s">
        <v>33</v>
      </c>
      <c r="D82" s="70" t="s">
        <v>103</v>
      </c>
      <c r="E82" s="70" t="s">
        <v>18</v>
      </c>
      <c r="F82" s="137" t="s">
        <v>239</v>
      </c>
      <c r="G82" s="199"/>
      <c r="H82" s="199"/>
      <c r="I82" s="199"/>
      <c r="J82" s="199"/>
      <c r="K82" s="199"/>
      <c r="L82" s="199"/>
      <c r="M82" s="199"/>
      <c r="N82" s="199"/>
      <c r="O82" s="199"/>
      <c r="P82" s="199"/>
      <c r="Q82" s="200"/>
      <c r="R82" s="199"/>
      <c r="S82" s="201"/>
      <c r="T82" s="201"/>
      <c r="U82" s="201"/>
      <c r="V82" s="203"/>
      <c r="W82" s="203"/>
      <c r="X82" s="121">
        <f t="shared" si="0"/>
        <v>0</v>
      </c>
      <c r="Y82" s="9"/>
      <c r="Z82" s="9"/>
      <c r="BK82"/>
      <c r="BL82"/>
      <c r="BM82"/>
      <c r="BN82"/>
      <c r="BO82"/>
      <c r="BP82"/>
      <c r="BQ82"/>
      <c r="BR82"/>
      <c r="BS82"/>
      <c r="BT82"/>
    </row>
    <row r="83" spans="1:72" s="2" customFormat="1" ht="25.5" customHeight="1">
      <c r="A83" s="252"/>
      <c r="B83" s="70" t="s">
        <v>12</v>
      </c>
      <c r="C83" s="70" t="s">
        <v>33</v>
      </c>
      <c r="D83" s="70" t="s">
        <v>127</v>
      </c>
      <c r="E83" s="70" t="s">
        <v>18</v>
      </c>
      <c r="F83" s="155" t="s">
        <v>208</v>
      </c>
      <c r="G83" s="199"/>
      <c r="H83" s="199"/>
      <c r="I83" s="199"/>
      <c r="J83" s="199"/>
      <c r="K83" s="199"/>
      <c r="L83" s="199"/>
      <c r="M83" s="199"/>
      <c r="N83" s="199"/>
      <c r="O83" s="199"/>
      <c r="P83" s="199"/>
      <c r="Q83" s="200"/>
      <c r="R83" s="199"/>
      <c r="S83" s="201"/>
      <c r="T83" s="201"/>
      <c r="U83" s="201"/>
      <c r="V83" s="203"/>
      <c r="W83" s="203"/>
      <c r="X83" s="121">
        <f t="shared" si="0"/>
        <v>0</v>
      </c>
      <c r="Y83" s="9"/>
      <c r="Z83" s="9"/>
      <c r="BK83"/>
      <c r="BL83"/>
      <c r="BM83"/>
      <c r="BN83"/>
      <c r="BO83"/>
      <c r="BP83"/>
      <c r="BQ83"/>
      <c r="BR83"/>
      <c r="BS83"/>
      <c r="BT83"/>
    </row>
    <row r="84" spans="1:72" s="2" customFormat="1" ht="25.5" customHeight="1">
      <c r="A84" s="252"/>
      <c r="B84" s="70" t="s">
        <v>12</v>
      </c>
      <c r="C84" s="70" t="s">
        <v>33</v>
      </c>
      <c r="D84" s="70" t="s">
        <v>103</v>
      </c>
      <c r="E84" s="70" t="s">
        <v>20</v>
      </c>
      <c r="F84" s="155" t="s">
        <v>160</v>
      </c>
      <c r="G84" s="199"/>
      <c r="H84" s="199"/>
      <c r="I84" s="199"/>
      <c r="J84" s="199"/>
      <c r="K84" s="199"/>
      <c r="L84" s="199"/>
      <c r="M84" s="199"/>
      <c r="N84" s="199"/>
      <c r="O84" s="199"/>
      <c r="P84" s="199"/>
      <c r="Q84" s="200"/>
      <c r="R84" s="199"/>
      <c r="S84" s="201"/>
      <c r="T84" s="201"/>
      <c r="U84" s="201"/>
      <c r="V84" s="203"/>
      <c r="W84" s="203"/>
      <c r="X84" s="121">
        <f t="shared" si="0"/>
        <v>0</v>
      </c>
      <c r="Y84" s="9"/>
      <c r="Z84" s="9"/>
      <c r="BK84"/>
      <c r="BL84"/>
      <c r="BM84"/>
      <c r="BN84"/>
      <c r="BO84"/>
      <c r="BP84"/>
      <c r="BQ84"/>
      <c r="BR84"/>
      <c r="BS84"/>
      <c r="BT84"/>
    </row>
    <row r="85" spans="1:72" s="2" customFormat="1" ht="32.25" customHeight="1">
      <c r="A85" s="252"/>
      <c r="B85" s="70" t="s">
        <v>12</v>
      </c>
      <c r="C85" s="70" t="s">
        <v>33</v>
      </c>
      <c r="D85" s="70" t="s">
        <v>103</v>
      </c>
      <c r="E85" s="70" t="s">
        <v>14</v>
      </c>
      <c r="F85" s="137" t="s">
        <v>164</v>
      </c>
      <c r="G85" s="199"/>
      <c r="H85" s="199"/>
      <c r="I85" s="199"/>
      <c r="J85" s="199"/>
      <c r="K85" s="199"/>
      <c r="L85" s="199"/>
      <c r="M85" s="199"/>
      <c r="N85" s="199"/>
      <c r="O85" s="199"/>
      <c r="P85" s="199"/>
      <c r="Q85" s="200"/>
      <c r="R85" s="199"/>
      <c r="S85" s="201"/>
      <c r="T85" s="201"/>
      <c r="U85" s="201"/>
      <c r="V85" s="203"/>
      <c r="W85" s="203"/>
      <c r="X85" s="121">
        <f t="shared" si="0"/>
        <v>0</v>
      </c>
      <c r="Y85" s="9"/>
      <c r="Z85" s="9"/>
      <c r="BK85"/>
      <c r="BL85"/>
      <c r="BM85"/>
      <c r="BN85"/>
      <c r="BO85"/>
      <c r="BP85"/>
      <c r="BQ85"/>
      <c r="BR85"/>
      <c r="BS85"/>
      <c r="BT85"/>
    </row>
    <row r="86" spans="1:72" s="2" customFormat="1" ht="24.75" customHeight="1" thickBot="1">
      <c r="A86" s="253"/>
      <c r="B86" s="78" t="s">
        <v>12</v>
      </c>
      <c r="C86" s="78" t="s">
        <v>33</v>
      </c>
      <c r="D86" s="78" t="s">
        <v>9</v>
      </c>
      <c r="E86" s="78" t="s">
        <v>10</v>
      </c>
      <c r="F86" s="139" t="s">
        <v>212</v>
      </c>
      <c r="G86" s="211"/>
      <c r="H86" s="211"/>
      <c r="I86" s="211"/>
      <c r="J86" s="211"/>
      <c r="K86" s="211"/>
      <c r="L86" s="211"/>
      <c r="M86" s="211"/>
      <c r="N86" s="211"/>
      <c r="O86" s="211"/>
      <c r="P86" s="211"/>
      <c r="Q86" s="212"/>
      <c r="R86" s="211"/>
      <c r="S86" s="213"/>
      <c r="T86" s="213"/>
      <c r="U86" s="213"/>
      <c r="V86" s="214"/>
      <c r="W86" s="214"/>
      <c r="X86" s="122">
        <f t="shared" si="0"/>
        <v>0</v>
      </c>
      <c r="Y86" s="24"/>
      <c r="Z86" s="9"/>
      <c r="BK86"/>
      <c r="BL86"/>
      <c r="BM86"/>
      <c r="BN86"/>
      <c r="BO86"/>
      <c r="BP86"/>
      <c r="BQ86"/>
      <c r="BR86"/>
      <c r="BS86"/>
      <c r="BT86"/>
    </row>
    <row r="87" spans="1:72" ht="33">
      <c r="A87" s="251" t="s">
        <v>188</v>
      </c>
      <c r="B87" s="66" t="s">
        <v>12</v>
      </c>
      <c r="C87" s="66" t="s">
        <v>115</v>
      </c>
      <c r="D87" s="66" t="s">
        <v>112</v>
      </c>
      <c r="E87" s="66" t="s">
        <v>53</v>
      </c>
      <c r="F87" s="135" t="s">
        <v>116</v>
      </c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4"/>
      <c r="R87" s="193"/>
      <c r="S87" s="195"/>
      <c r="T87" s="195"/>
      <c r="U87" s="195"/>
      <c r="V87" s="197"/>
      <c r="W87" s="197"/>
      <c r="X87" s="120">
        <f t="shared" si="0"/>
        <v>0</v>
      </c>
    </row>
    <row r="88" spans="1:72">
      <c r="A88" s="252"/>
      <c r="B88" s="87" t="s">
        <v>12</v>
      </c>
      <c r="C88" s="87" t="s">
        <v>114</v>
      </c>
      <c r="D88" s="87" t="s">
        <v>113</v>
      </c>
      <c r="E88" s="87" t="s">
        <v>4</v>
      </c>
      <c r="F88" s="140" t="s">
        <v>87</v>
      </c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5"/>
      <c r="R88" s="216"/>
      <c r="S88" s="217"/>
      <c r="T88" s="217"/>
      <c r="U88" s="217"/>
      <c r="V88" s="218"/>
      <c r="W88" s="218"/>
      <c r="X88" s="125">
        <f t="shared" si="0"/>
        <v>0</v>
      </c>
    </row>
    <row r="89" spans="1:72" ht="33">
      <c r="A89" s="252"/>
      <c r="B89" s="70" t="s">
        <v>12</v>
      </c>
      <c r="C89" s="70" t="s">
        <v>177</v>
      </c>
      <c r="D89" s="70" t="s">
        <v>133</v>
      </c>
      <c r="E89" s="70" t="s">
        <v>4</v>
      </c>
      <c r="F89" s="140" t="s">
        <v>260</v>
      </c>
      <c r="G89" s="216"/>
      <c r="H89" s="216"/>
      <c r="I89" s="216">
        <v>12.45</v>
      </c>
      <c r="J89" s="216"/>
      <c r="K89" s="216"/>
      <c r="L89" s="216"/>
      <c r="M89" s="216"/>
      <c r="N89" s="216"/>
      <c r="O89" s="216"/>
      <c r="P89" s="216"/>
      <c r="Q89" s="215"/>
      <c r="R89" s="216"/>
      <c r="S89" s="217"/>
      <c r="T89" s="217"/>
      <c r="U89" s="217"/>
      <c r="V89" s="218"/>
      <c r="W89" s="218"/>
      <c r="X89" s="121">
        <f t="shared" si="0"/>
        <v>12.45</v>
      </c>
    </row>
    <row r="90" spans="1:72" ht="33">
      <c r="A90" s="252"/>
      <c r="B90" s="74" t="s">
        <v>12</v>
      </c>
      <c r="C90" s="74" t="s">
        <v>33</v>
      </c>
      <c r="D90" s="74" t="s">
        <v>112</v>
      </c>
      <c r="E90" s="74" t="s">
        <v>4</v>
      </c>
      <c r="F90" s="140" t="s">
        <v>190</v>
      </c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5"/>
      <c r="R90" s="216"/>
      <c r="S90" s="217"/>
      <c r="T90" s="217"/>
      <c r="U90" s="217"/>
      <c r="V90" s="218"/>
      <c r="W90" s="218"/>
      <c r="X90" s="121">
        <f t="shared" si="0"/>
        <v>0</v>
      </c>
    </row>
    <row r="91" spans="1:72" ht="39" customHeight="1">
      <c r="A91" s="252"/>
      <c r="B91" s="70" t="s">
        <v>12</v>
      </c>
      <c r="C91" s="70" t="s">
        <v>33</v>
      </c>
      <c r="D91" s="70" t="s">
        <v>112</v>
      </c>
      <c r="E91" s="70" t="s">
        <v>15</v>
      </c>
      <c r="F91" s="153" t="s">
        <v>215</v>
      </c>
      <c r="G91" s="199"/>
      <c r="H91" s="199"/>
      <c r="I91" s="199"/>
      <c r="J91" s="199"/>
      <c r="K91" s="199"/>
      <c r="L91" s="199"/>
      <c r="M91" s="199"/>
      <c r="N91" s="199"/>
      <c r="O91" s="199"/>
      <c r="P91" s="199"/>
      <c r="Q91" s="200"/>
      <c r="R91" s="199"/>
      <c r="S91" s="201"/>
      <c r="T91" s="201"/>
      <c r="U91" s="201"/>
      <c r="W91" s="203"/>
      <c r="X91" s="121">
        <f t="shared" si="0"/>
        <v>0</v>
      </c>
    </row>
    <row r="92" spans="1:72" ht="26.25" customHeight="1">
      <c r="A92" s="252"/>
      <c r="B92" s="70" t="s">
        <v>12</v>
      </c>
      <c r="C92" s="70" t="s">
        <v>175</v>
      </c>
      <c r="D92" s="70" t="s">
        <v>113</v>
      </c>
      <c r="E92" s="70" t="s">
        <v>4</v>
      </c>
      <c r="F92" s="136" t="s">
        <v>117</v>
      </c>
      <c r="G92" s="199"/>
      <c r="H92" s="199"/>
      <c r="I92" s="199"/>
      <c r="J92" s="199"/>
      <c r="K92" s="199"/>
      <c r="L92" s="199"/>
      <c r="M92" s="199"/>
      <c r="N92" s="199"/>
      <c r="O92" s="199"/>
      <c r="P92" s="199"/>
      <c r="Q92" s="200"/>
      <c r="R92" s="199"/>
      <c r="S92" s="201"/>
      <c r="T92" s="201"/>
      <c r="U92" s="201"/>
      <c r="W92" s="203"/>
      <c r="X92" s="121">
        <f t="shared" si="0"/>
        <v>0</v>
      </c>
    </row>
    <row r="93" spans="1:72" ht="39" customHeight="1">
      <c r="A93" s="252"/>
      <c r="B93" s="70" t="s">
        <v>12</v>
      </c>
      <c r="C93" s="70" t="s">
        <v>33</v>
      </c>
      <c r="D93" s="70" t="s">
        <v>113</v>
      </c>
      <c r="E93" s="70" t="s">
        <v>4</v>
      </c>
      <c r="F93" s="154" t="s">
        <v>216</v>
      </c>
      <c r="G93" s="199"/>
      <c r="H93" s="199"/>
      <c r="I93" s="199"/>
      <c r="J93" s="199"/>
      <c r="K93" s="199"/>
      <c r="L93" s="199"/>
      <c r="M93" s="199"/>
      <c r="N93" s="199"/>
      <c r="O93" s="199"/>
      <c r="P93" s="199"/>
      <c r="Q93" s="200"/>
      <c r="R93" s="199"/>
      <c r="S93" s="201"/>
      <c r="T93" s="201"/>
      <c r="U93" s="201"/>
      <c r="W93" s="203"/>
      <c r="X93" s="121">
        <f t="shared" ref="X93:X111" si="1">SUM(G93:W93)</f>
        <v>0</v>
      </c>
    </row>
    <row r="94" spans="1:72" ht="23.25" customHeight="1">
      <c r="A94" s="252"/>
      <c r="B94" s="70" t="s">
        <v>12</v>
      </c>
      <c r="C94" s="70" t="s">
        <v>33</v>
      </c>
      <c r="D94" s="70" t="s">
        <v>141</v>
      </c>
      <c r="E94" s="70" t="s">
        <v>7</v>
      </c>
      <c r="F94" s="137" t="s">
        <v>147</v>
      </c>
      <c r="G94" s="199"/>
      <c r="H94" s="199"/>
      <c r="I94" s="199"/>
      <c r="J94" s="199"/>
      <c r="K94" s="199"/>
      <c r="L94" s="199"/>
      <c r="M94" s="199"/>
      <c r="N94" s="199"/>
      <c r="O94" s="199"/>
      <c r="P94" s="199"/>
      <c r="Q94" s="200"/>
      <c r="R94" s="199"/>
      <c r="S94" s="201"/>
      <c r="T94" s="201"/>
      <c r="U94" s="201"/>
      <c r="W94" s="203"/>
      <c r="X94" s="121">
        <f t="shared" si="1"/>
        <v>0</v>
      </c>
    </row>
    <row r="95" spans="1:72">
      <c r="A95" s="252"/>
      <c r="B95" s="70" t="s">
        <v>12</v>
      </c>
      <c r="C95" s="70" t="s">
        <v>33</v>
      </c>
      <c r="D95" s="70" t="s">
        <v>141</v>
      </c>
      <c r="E95" s="70" t="s">
        <v>8</v>
      </c>
      <c r="F95" s="155" t="s">
        <v>66</v>
      </c>
      <c r="G95" s="199"/>
      <c r="H95" s="199"/>
      <c r="I95" s="199"/>
      <c r="J95" s="199"/>
      <c r="K95" s="199">
        <v>3665.83</v>
      </c>
      <c r="L95" s="199">
        <v>18756.580000000002</v>
      </c>
      <c r="M95" s="199"/>
      <c r="N95" s="199">
        <v>22035.3</v>
      </c>
      <c r="O95" s="199"/>
      <c r="P95" s="199">
        <v>1407.37</v>
      </c>
      <c r="Q95" s="200">
        <v>20204.64</v>
      </c>
      <c r="R95" s="199"/>
      <c r="S95" s="201"/>
      <c r="T95" s="201"/>
      <c r="U95" s="201"/>
      <c r="W95" s="203"/>
      <c r="X95" s="121">
        <f t="shared" si="1"/>
        <v>66069.72</v>
      </c>
    </row>
    <row r="96" spans="1:72" ht="36.75" customHeight="1">
      <c r="A96" s="252"/>
      <c r="B96" s="70" t="s">
        <v>12</v>
      </c>
      <c r="C96" s="70" t="s">
        <v>33</v>
      </c>
      <c r="D96" s="70" t="s">
        <v>133</v>
      </c>
      <c r="E96" s="70" t="s">
        <v>4</v>
      </c>
      <c r="F96" s="156" t="s">
        <v>140</v>
      </c>
      <c r="G96" s="199"/>
      <c r="H96" s="199"/>
      <c r="I96" s="199"/>
      <c r="J96" s="199"/>
      <c r="K96" s="199"/>
      <c r="L96" s="199"/>
      <c r="M96" s="199"/>
      <c r="N96" s="199"/>
      <c r="O96" s="199"/>
      <c r="P96" s="199"/>
      <c r="Q96" s="200"/>
      <c r="R96" s="199"/>
      <c r="S96" s="201"/>
      <c r="T96" s="201"/>
      <c r="U96" s="201"/>
      <c r="W96" s="203"/>
      <c r="X96" s="121">
        <f t="shared" si="1"/>
        <v>0</v>
      </c>
    </row>
    <row r="97" spans="1:72" ht="24.75" customHeight="1">
      <c r="A97" s="252"/>
      <c r="B97" s="70" t="s">
        <v>12</v>
      </c>
      <c r="C97" s="70" t="s">
        <v>33</v>
      </c>
      <c r="D97" s="70" t="s">
        <v>133</v>
      </c>
      <c r="E97" s="70" t="s">
        <v>9</v>
      </c>
      <c r="F97" s="137" t="s">
        <v>134</v>
      </c>
      <c r="G97" s="199"/>
      <c r="H97" s="199"/>
      <c r="I97" s="199"/>
      <c r="J97" s="199"/>
      <c r="K97" s="199"/>
      <c r="L97" s="199"/>
      <c r="M97" s="199"/>
      <c r="N97" s="199"/>
      <c r="O97" s="199"/>
      <c r="P97" s="199"/>
      <c r="Q97" s="200"/>
      <c r="R97" s="199"/>
      <c r="S97" s="201"/>
      <c r="T97" s="201"/>
      <c r="U97" s="201"/>
      <c r="W97" s="203"/>
      <c r="X97" s="121">
        <f t="shared" si="1"/>
        <v>0</v>
      </c>
    </row>
    <row r="98" spans="1:72" ht="33">
      <c r="A98" s="252"/>
      <c r="B98" s="70" t="s">
        <v>12</v>
      </c>
      <c r="C98" s="70" t="s">
        <v>33</v>
      </c>
      <c r="D98" s="70" t="s">
        <v>133</v>
      </c>
      <c r="E98" s="70" t="s">
        <v>14</v>
      </c>
      <c r="F98" s="137" t="s">
        <v>135</v>
      </c>
      <c r="G98" s="199"/>
      <c r="H98" s="199"/>
      <c r="I98" s="199"/>
      <c r="J98" s="199"/>
      <c r="K98" s="199"/>
      <c r="L98" s="199"/>
      <c r="M98" s="199"/>
      <c r="N98" s="199"/>
      <c r="O98" s="199"/>
      <c r="P98" s="199"/>
      <c r="Q98" s="200"/>
      <c r="R98" s="199"/>
      <c r="S98" s="201"/>
      <c r="T98" s="201"/>
      <c r="U98" s="201"/>
      <c r="W98" s="203"/>
      <c r="X98" s="121">
        <f t="shared" si="1"/>
        <v>0</v>
      </c>
    </row>
    <row r="99" spans="1:72" ht="33">
      <c r="A99" s="252"/>
      <c r="B99" s="70" t="s">
        <v>12</v>
      </c>
      <c r="C99" s="70" t="s">
        <v>33</v>
      </c>
      <c r="D99" s="70" t="s">
        <v>133</v>
      </c>
      <c r="E99" s="70" t="s">
        <v>53</v>
      </c>
      <c r="F99" s="137" t="s">
        <v>261</v>
      </c>
      <c r="G99" s="199"/>
      <c r="H99" s="199"/>
      <c r="I99" s="199"/>
      <c r="J99" s="199"/>
      <c r="K99" s="199"/>
      <c r="L99" s="199"/>
      <c r="M99" s="199"/>
      <c r="N99" s="199"/>
      <c r="O99" s="199"/>
      <c r="P99" s="199"/>
      <c r="Q99" s="200"/>
      <c r="R99" s="199"/>
      <c r="S99" s="201"/>
      <c r="T99" s="201"/>
      <c r="U99" s="201"/>
      <c r="W99" s="203"/>
      <c r="X99" s="121">
        <f t="shared" si="1"/>
        <v>0</v>
      </c>
    </row>
    <row r="100" spans="1:72" ht="36" customHeight="1">
      <c r="A100" s="252"/>
      <c r="B100" s="70" t="s">
        <v>12</v>
      </c>
      <c r="C100" s="70" t="s">
        <v>33</v>
      </c>
      <c r="D100" s="70" t="s">
        <v>107</v>
      </c>
      <c r="E100" s="70" t="s">
        <v>7</v>
      </c>
      <c r="F100" s="137" t="s">
        <v>148</v>
      </c>
      <c r="G100" s="199"/>
      <c r="H100" s="199"/>
      <c r="I100" s="199"/>
      <c r="J100" s="199"/>
      <c r="K100" s="199"/>
      <c r="L100" s="199"/>
      <c r="M100" s="199"/>
      <c r="N100" s="199"/>
      <c r="O100" s="199"/>
      <c r="P100" s="199"/>
      <c r="Q100" s="200"/>
      <c r="R100" s="199"/>
      <c r="S100" s="201"/>
      <c r="T100" s="201"/>
      <c r="U100" s="201"/>
      <c r="W100" s="203"/>
      <c r="X100" s="121">
        <f t="shared" si="1"/>
        <v>0</v>
      </c>
    </row>
    <row r="101" spans="1:72" ht="36" customHeight="1">
      <c r="A101" s="252"/>
      <c r="B101" s="70" t="s">
        <v>12</v>
      </c>
      <c r="C101" s="70" t="s">
        <v>33</v>
      </c>
      <c r="D101" s="70" t="s">
        <v>107</v>
      </c>
      <c r="E101" s="70" t="s">
        <v>8</v>
      </c>
      <c r="F101" s="155" t="s">
        <v>257</v>
      </c>
      <c r="G101" s="199"/>
      <c r="H101" s="199"/>
      <c r="I101" s="199"/>
      <c r="J101" s="199"/>
      <c r="K101" s="199"/>
      <c r="L101" s="199"/>
      <c r="M101" s="199"/>
      <c r="N101" s="199"/>
      <c r="O101" s="199"/>
      <c r="P101" s="199"/>
      <c r="Q101" s="200"/>
      <c r="R101" s="199"/>
      <c r="S101" s="201"/>
      <c r="T101" s="201"/>
      <c r="U101" s="201"/>
      <c r="W101" s="203"/>
      <c r="X101" s="121">
        <f t="shared" si="1"/>
        <v>0</v>
      </c>
    </row>
    <row r="102" spans="1:72" s="2" customFormat="1" ht="33">
      <c r="A102" s="252"/>
      <c r="B102" s="70" t="s">
        <v>12</v>
      </c>
      <c r="C102" s="70" t="s">
        <v>33</v>
      </c>
      <c r="D102" s="70" t="s">
        <v>119</v>
      </c>
      <c r="E102" s="70" t="s">
        <v>14</v>
      </c>
      <c r="F102" s="137" t="s">
        <v>229</v>
      </c>
      <c r="G102" s="199"/>
      <c r="H102" s="199"/>
      <c r="I102" s="199"/>
      <c r="J102" s="199"/>
      <c r="K102" s="199"/>
      <c r="L102" s="199"/>
      <c r="M102" s="199"/>
      <c r="N102" s="199"/>
      <c r="O102" s="199"/>
      <c r="P102" s="216"/>
      <c r="Q102" s="200"/>
      <c r="R102" s="199"/>
      <c r="S102" s="201"/>
      <c r="T102" s="201"/>
      <c r="U102" s="201"/>
      <c r="V102" s="203"/>
      <c r="W102" s="203"/>
      <c r="X102" s="121">
        <f t="shared" si="1"/>
        <v>0</v>
      </c>
      <c r="Y102" s="9"/>
      <c r="Z102" s="9"/>
      <c r="BK102"/>
      <c r="BL102"/>
      <c r="BM102"/>
      <c r="BN102"/>
      <c r="BO102"/>
      <c r="BP102"/>
      <c r="BQ102"/>
      <c r="BR102"/>
      <c r="BS102"/>
      <c r="BT102"/>
    </row>
    <row r="103" spans="1:72" s="2" customFormat="1" ht="33">
      <c r="A103" s="252"/>
      <c r="B103" s="70" t="s">
        <v>12</v>
      </c>
      <c r="C103" s="70" t="s">
        <v>301</v>
      </c>
      <c r="D103" s="70" t="s">
        <v>113</v>
      </c>
      <c r="E103" s="70" t="s">
        <v>4</v>
      </c>
      <c r="F103" s="136" t="s">
        <v>281</v>
      </c>
      <c r="G103" s="199"/>
      <c r="H103" s="199"/>
      <c r="I103" s="199"/>
      <c r="J103" s="199"/>
      <c r="K103" s="199"/>
      <c r="L103" s="199"/>
      <c r="M103" s="199"/>
      <c r="N103" s="199"/>
      <c r="O103" s="199"/>
      <c r="P103" s="199"/>
      <c r="Q103" s="200"/>
      <c r="R103" s="199"/>
      <c r="S103" s="201"/>
      <c r="T103" s="201"/>
      <c r="U103" s="201"/>
      <c r="V103" s="203"/>
      <c r="W103" s="203"/>
      <c r="X103" s="121">
        <f t="shared" si="1"/>
        <v>0</v>
      </c>
      <c r="Y103" s="9"/>
      <c r="Z103" s="9"/>
      <c r="BK103"/>
      <c r="BL103"/>
      <c r="BM103"/>
      <c r="BN103"/>
      <c r="BO103"/>
      <c r="BP103"/>
      <c r="BQ103"/>
      <c r="BR103"/>
      <c r="BS103"/>
      <c r="BT103"/>
    </row>
    <row r="104" spans="1:72" s="2" customFormat="1" ht="30.75" customHeight="1">
      <c r="A104" s="252"/>
      <c r="B104" s="70" t="s">
        <v>12</v>
      </c>
      <c r="C104" s="70" t="s">
        <v>150</v>
      </c>
      <c r="D104" s="70" t="s">
        <v>112</v>
      </c>
      <c r="E104" s="70" t="s">
        <v>53</v>
      </c>
      <c r="F104" s="136" t="s">
        <v>225</v>
      </c>
      <c r="G104" s="199"/>
      <c r="H104" s="199"/>
      <c r="I104" s="199"/>
      <c r="J104" s="199"/>
      <c r="K104" s="199"/>
      <c r="L104" s="199"/>
      <c r="M104" s="199"/>
      <c r="N104" s="199"/>
      <c r="O104" s="199"/>
      <c r="P104" s="199"/>
      <c r="Q104" s="200"/>
      <c r="R104" s="199"/>
      <c r="S104" s="201"/>
      <c r="T104" s="201"/>
      <c r="U104" s="201"/>
      <c r="V104" s="203"/>
      <c r="W104" s="203"/>
      <c r="X104" s="121">
        <f t="shared" si="1"/>
        <v>0</v>
      </c>
      <c r="Y104" s="9"/>
      <c r="Z104" s="9"/>
      <c r="BK104"/>
      <c r="BL104"/>
      <c r="BM104"/>
      <c r="BN104"/>
      <c r="BO104"/>
      <c r="BP104"/>
      <c r="BQ104"/>
      <c r="BR104"/>
      <c r="BS104"/>
      <c r="BT104"/>
    </row>
    <row r="105" spans="1:72" s="2" customFormat="1" ht="21" customHeight="1">
      <c r="A105" s="252"/>
      <c r="B105" s="70" t="s">
        <v>12</v>
      </c>
      <c r="C105" s="70" t="s">
        <v>152</v>
      </c>
      <c r="D105" s="70" t="s">
        <v>113</v>
      </c>
      <c r="E105" s="70" t="s">
        <v>53</v>
      </c>
      <c r="F105" s="137" t="s">
        <v>217</v>
      </c>
      <c r="G105" s="199"/>
      <c r="H105" s="199"/>
      <c r="I105" s="199"/>
      <c r="J105" s="199"/>
      <c r="K105" s="199"/>
      <c r="L105" s="199"/>
      <c r="M105" s="199"/>
      <c r="N105" s="199"/>
      <c r="O105" s="199"/>
      <c r="P105" s="199"/>
      <c r="Q105" s="200"/>
      <c r="R105" s="199"/>
      <c r="S105" s="201"/>
      <c r="T105" s="201"/>
      <c r="U105" s="201"/>
      <c r="V105" s="203"/>
      <c r="W105" s="203"/>
      <c r="X105" s="121">
        <f t="shared" si="1"/>
        <v>0</v>
      </c>
      <c r="Y105" s="9"/>
      <c r="Z105" s="9"/>
      <c r="BK105"/>
      <c r="BL105"/>
      <c r="BM105"/>
      <c r="BN105"/>
      <c r="BO105"/>
      <c r="BP105"/>
      <c r="BQ105"/>
      <c r="BR105"/>
      <c r="BS105"/>
      <c r="BT105"/>
    </row>
    <row r="106" spans="1:72" s="2" customFormat="1" ht="21" customHeight="1">
      <c r="A106" s="252"/>
      <c r="B106" s="70" t="s">
        <v>12</v>
      </c>
      <c r="C106" s="70" t="s">
        <v>153</v>
      </c>
      <c r="D106" s="70" t="s">
        <v>113</v>
      </c>
      <c r="E106" s="70" t="s">
        <v>53</v>
      </c>
      <c r="F106" s="137" t="s">
        <v>86</v>
      </c>
      <c r="G106" s="199"/>
      <c r="H106" s="199"/>
      <c r="I106" s="199"/>
      <c r="J106" s="199"/>
      <c r="K106" s="199"/>
      <c r="L106" s="199"/>
      <c r="M106" s="199"/>
      <c r="N106" s="199"/>
      <c r="O106" s="199"/>
      <c r="P106" s="199"/>
      <c r="Q106" s="200"/>
      <c r="R106" s="199"/>
      <c r="S106" s="201"/>
      <c r="T106" s="201"/>
      <c r="U106" s="201"/>
      <c r="V106" s="203"/>
      <c r="W106" s="203"/>
      <c r="X106" s="121">
        <f t="shared" si="1"/>
        <v>0</v>
      </c>
      <c r="Y106" s="9"/>
      <c r="Z106" s="9"/>
      <c r="BK106"/>
      <c r="BL106"/>
      <c r="BM106"/>
      <c r="BN106"/>
      <c r="BO106"/>
      <c r="BP106"/>
      <c r="BQ106"/>
      <c r="BR106"/>
      <c r="BS106"/>
      <c r="BT106"/>
    </row>
    <row r="107" spans="1:72" s="2" customFormat="1" ht="43.5" customHeight="1">
      <c r="A107" s="252"/>
      <c r="B107" s="70" t="s">
        <v>12</v>
      </c>
      <c r="C107" s="70" t="s">
        <v>154</v>
      </c>
      <c r="D107" s="70" t="s">
        <v>112</v>
      </c>
      <c r="E107" s="70" t="s">
        <v>53</v>
      </c>
      <c r="F107" s="155" t="s">
        <v>157</v>
      </c>
      <c r="G107" s="199"/>
      <c r="H107" s="199"/>
      <c r="I107" s="199"/>
      <c r="J107" s="199"/>
      <c r="K107" s="199"/>
      <c r="L107" s="199"/>
      <c r="M107" s="199"/>
      <c r="N107" s="199"/>
      <c r="O107" s="199"/>
      <c r="P107" s="199"/>
      <c r="Q107" s="200"/>
      <c r="R107" s="199"/>
      <c r="S107" s="201"/>
      <c r="T107" s="201"/>
      <c r="U107" s="201"/>
      <c r="V107" s="201"/>
      <c r="W107" s="201"/>
      <c r="X107" s="121">
        <f t="shared" si="1"/>
        <v>0</v>
      </c>
      <c r="Y107" s="9"/>
      <c r="Z107" s="9"/>
      <c r="BK107"/>
      <c r="BL107"/>
      <c r="BM107"/>
      <c r="BN107"/>
      <c r="BO107"/>
      <c r="BP107"/>
      <c r="BQ107"/>
      <c r="BR107"/>
      <c r="BS107"/>
      <c r="BT107"/>
    </row>
    <row r="108" spans="1:72" s="3" customFormat="1" ht="27.75" customHeight="1">
      <c r="A108" s="252"/>
      <c r="B108" s="70" t="s">
        <v>21</v>
      </c>
      <c r="C108" s="70" t="s">
        <v>32</v>
      </c>
      <c r="D108" s="70" t="s">
        <v>141</v>
      </c>
      <c r="E108" s="70" t="s">
        <v>7</v>
      </c>
      <c r="F108" s="137" t="s">
        <v>24</v>
      </c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34"/>
      <c r="R108" s="203"/>
      <c r="S108" s="203"/>
      <c r="T108" s="204"/>
      <c r="U108" s="202"/>
      <c r="V108" s="201"/>
      <c r="W108" s="235"/>
      <c r="X108" s="121">
        <f t="shared" si="1"/>
        <v>0</v>
      </c>
      <c r="Y108" s="8"/>
      <c r="Z108" s="8"/>
    </row>
    <row r="109" spans="1:72" s="3" customFormat="1" ht="39" customHeight="1">
      <c r="A109" s="252"/>
      <c r="B109" s="70" t="s">
        <v>21</v>
      </c>
      <c r="C109" s="70" t="s">
        <v>32</v>
      </c>
      <c r="D109" s="70" t="s">
        <v>133</v>
      </c>
      <c r="E109" s="70" t="s">
        <v>4</v>
      </c>
      <c r="F109" s="136" t="s">
        <v>226</v>
      </c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34"/>
      <c r="R109" s="203"/>
      <c r="S109" s="203"/>
      <c r="T109" s="203"/>
      <c r="U109" s="201"/>
      <c r="V109" s="201"/>
      <c r="W109" s="235"/>
      <c r="X109" s="121">
        <f t="shared" si="1"/>
        <v>0</v>
      </c>
      <c r="Y109" s="8"/>
      <c r="Z109" s="8"/>
    </row>
    <row r="110" spans="1:72" s="3" customFormat="1" ht="36.75" customHeight="1">
      <c r="A110" s="252"/>
      <c r="B110" s="70" t="s">
        <v>21</v>
      </c>
      <c r="C110" s="70" t="s">
        <v>167</v>
      </c>
      <c r="D110" s="70" t="s">
        <v>133</v>
      </c>
      <c r="E110" s="70" t="s">
        <v>4</v>
      </c>
      <c r="F110" s="155" t="s">
        <v>52</v>
      </c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34"/>
      <c r="R110" s="203"/>
      <c r="S110" s="203"/>
      <c r="T110" s="204"/>
      <c r="U110" s="202"/>
      <c r="V110" s="201"/>
      <c r="W110" s="201"/>
      <c r="X110" s="121">
        <f t="shared" si="1"/>
        <v>0</v>
      </c>
      <c r="Y110" s="8"/>
      <c r="Z110" s="8"/>
    </row>
    <row r="111" spans="1:72" s="3" customFormat="1" ht="17.25" thickBot="1">
      <c r="A111" s="253"/>
      <c r="B111" s="78" t="s">
        <v>21</v>
      </c>
      <c r="C111" s="78" t="s">
        <v>32</v>
      </c>
      <c r="D111" s="78" t="s">
        <v>141</v>
      </c>
      <c r="E111" s="78" t="s">
        <v>8</v>
      </c>
      <c r="F111" s="139" t="s">
        <v>41</v>
      </c>
      <c r="G111" s="214"/>
      <c r="H111" s="214"/>
      <c r="I111" s="214"/>
      <c r="J111" s="214"/>
      <c r="K111" s="214"/>
      <c r="L111" s="214"/>
      <c r="M111" s="214"/>
      <c r="N111" s="214"/>
      <c r="O111" s="214"/>
      <c r="P111" s="214"/>
      <c r="Q111" s="236"/>
      <c r="R111" s="214"/>
      <c r="S111" s="214"/>
      <c r="T111" s="214"/>
      <c r="U111" s="214">
        <v>15379.3</v>
      </c>
      <c r="V111" s="237"/>
      <c r="W111" s="237"/>
      <c r="X111" s="122">
        <f t="shared" si="1"/>
        <v>15379.3</v>
      </c>
      <c r="Y111" s="8"/>
      <c r="Z111" s="8"/>
    </row>
    <row r="112" spans="1:72" s="8" customFormat="1" ht="18.75" thickBot="1">
      <c r="A112" s="126"/>
      <c r="B112" s="127"/>
      <c r="C112" s="127"/>
      <c r="D112" s="127"/>
      <c r="E112" s="127"/>
      <c r="F112" s="157" t="s">
        <v>23</v>
      </c>
      <c r="G112" s="229">
        <f t="shared" ref="G112:W112" si="2">SUM(G5:G111)</f>
        <v>0</v>
      </c>
      <c r="H112" s="229">
        <f t="shared" si="2"/>
        <v>0</v>
      </c>
      <c r="I112" s="229">
        <f t="shared" si="2"/>
        <v>4064.45</v>
      </c>
      <c r="J112" s="229">
        <f t="shared" si="2"/>
        <v>0</v>
      </c>
      <c r="K112" s="229">
        <f t="shared" si="2"/>
        <v>4665.83</v>
      </c>
      <c r="L112" s="229">
        <f t="shared" si="2"/>
        <v>18756.580000000002</v>
      </c>
      <c r="M112" s="229">
        <f t="shared" si="2"/>
        <v>0</v>
      </c>
      <c r="N112" s="229">
        <f t="shared" si="2"/>
        <v>22035.3</v>
      </c>
      <c r="O112" s="229">
        <f t="shared" si="2"/>
        <v>0</v>
      </c>
      <c r="P112" s="229">
        <f t="shared" si="2"/>
        <v>1407.37</v>
      </c>
      <c r="Q112" s="238">
        <f t="shared" si="2"/>
        <v>20204.64</v>
      </c>
      <c r="R112" s="229">
        <f t="shared" si="2"/>
        <v>0</v>
      </c>
      <c r="S112" s="229">
        <f t="shared" si="2"/>
        <v>0</v>
      </c>
      <c r="T112" s="229">
        <f t="shared" si="2"/>
        <v>0</v>
      </c>
      <c r="U112" s="229">
        <f>SUM(U5:U111)</f>
        <v>15379.3</v>
      </c>
      <c r="V112" s="226">
        <f t="shared" si="2"/>
        <v>80.95</v>
      </c>
      <c r="W112" s="226">
        <f t="shared" si="2"/>
        <v>0</v>
      </c>
      <c r="X112" s="124">
        <f>SUM(X5:X111)</f>
        <v>86594.42</v>
      </c>
      <c r="Y112" s="21"/>
    </row>
    <row r="113" spans="1:26" s="8" customFormat="1">
      <c r="A113" s="26"/>
      <c r="B113" s="33"/>
      <c r="C113" s="33"/>
      <c r="D113" s="33"/>
      <c r="E113" s="33"/>
      <c r="F113" s="133" t="s">
        <v>94</v>
      </c>
      <c r="G113" s="188">
        <v>225048771.72999999</v>
      </c>
      <c r="H113" s="188">
        <v>111404688.87</v>
      </c>
      <c r="I113" s="188">
        <v>121541902.81999999</v>
      </c>
      <c r="J113" s="188">
        <v>90957077.569999993</v>
      </c>
      <c r="K113" s="188">
        <v>22129203.969999999</v>
      </c>
      <c r="L113" s="188">
        <v>113051075.76000001</v>
      </c>
      <c r="M113" s="188">
        <v>84414979.290000007</v>
      </c>
      <c r="N113" s="188">
        <v>81074794.590000004</v>
      </c>
      <c r="O113" s="239">
        <v>64771027.729999997</v>
      </c>
      <c r="P113" s="239">
        <v>60293527.299999997</v>
      </c>
      <c r="Q113" s="188">
        <v>65021492.530000001</v>
      </c>
      <c r="R113" s="188">
        <v>15328169.52</v>
      </c>
      <c r="S113" s="188">
        <v>38380012.740000002</v>
      </c>
      <c r="T113" s="188">
        <v>267326.89</v>
      </c>
      <c r="U113" s="188">
        <v>3490203.66</v>
      </c>
      <c r="V113" s="188">
        <v>8316000.3700000001</v>
      </c>
      <c r="W113" s="188">
        <v>2693860.97</v>
      </c>
      <c r="X113" s="128">
        <f>G113+H113+I113+J113+K113+L113+M113+N113+O113+P113+Q113+R113+S113+U113+V113+W113+T113</f>
        <v>1108184116.3099999</v>
      </c>
      <c r="Y113" s="17"/>
    </row>
    <row r="114" spans="1:26" s="8" customFormat="1">
      <c r="A114" s="26"/>
      <c r="B114" s="33"/>
      <c r="C114" s="33"/>
      <c r="D114" s="33"/>
      <c r="E114" s="33"/>
      <c r="F114" s="133" t="s">
        <v>95</v>
      </c>
      <c r="G114" s="188">
        <f t="shared" ref="G114:X114" si="3">G115/G113*100</f>
        <v>100</v>
      </c>
      <c r="H114" s="188">
        <f t="shared" si="3"/>
        <v>100</v>
      </c>
      <c r="I114" s="188">
        <f t="shared" si="3"/>
        <v>99.996655926963712</v>
      </c>
      <c r="J114" s="188">
        <f t="shared" si="3"/>
        <v>100</v>
      </c>
      <c r="K114" s="188">
        <f t="shared" si="3"/>
        <v>99.978915509087798</v>
      </c>
      <c r="L114" s="188">
        <f t="shared" si="3"/>
        <v>99.983408755844295</v>
      </c>
      <c r="M114" s="188">
        <f t="shared" si="3"/>
        <v>100</v>
      </c>
      <c r="N114" s="188">
        <f t="shared" si="3"/>
        <v>99.97282102272176</v>
      </c>
      <c r="O114" s="239">
        <f t="shared" si="3"/>
        <v>100</v>
      </c>
      <c r="P114" s="239">
        <f t="shared" si="3"/>
        <v>99.997665802511449</v>
      </c>
      <c r="Q114" s="188">
        <f t="shared" si="3"/>
        <v>99.968926213143021</v>
      </c>
      <c r="R114" s="188">
        <f t="shared" si="3"/>
        <v>100</v>
      </c>
      <c r="S114" s="188">
        <f t="shared" si="3"/>
        <v>100</v>
      </c>
      <c r="T114" s="188">
        <f t="shared" si="3"/>
        <v>100</v>
      </c>
      <c r="U114" s="188">
        <f t="shared" si="3"/>
        <v>99.55935809201462</v>
      </c>
      <c r="V114" s="188">
        <f t="shared" si="3"/>
        <v>99.999026575319888</v>
      </c>
      <c r="W114" s="188">
        <f t="shared" si="3"/>
        <v>100</v>
      </c>
      <c r="X114" s="29">
        <f t="shared" si="3"/>
        <v>99.992185917599286</v>
      </c>
    </row>
    <row r="115" spans="1:26" s="8" customFormat="1" ht="17.25" thickBot="1">
      <c r="A115" s="129"/>
      <c r="B115" s="130"/>
      <c r="C115" s="130"/>
      <c r="D115" s="130"/>
      <c r="E115" s="130"/>
      <c r="F115" s="158" t="s">
        <v>96</v>
      </c>
      <c r="G115" s="240">
        <f t="shared" ref="G115:X115" si="4">G113-G112</f>
        <v>225048771.72999999</v>
      </c>
      <c r="H115" s="240">
        <f t="shared" si="4"/>
        <v>111404688.87</v>
      </c>
      <c r="I115" s="240">
        <f t="shared" si="4"/>
        <v>121537838.36999999</v>
      </c>
      <c r="J115" s="240">
        <f t="shared" si="4"/>
        <v>90957077.569999993</v>
      </c>
      <c r="K115" s="240">
        <f t="shared" si="4"/>
        <v>22124538.140000001</v>
      </c>
      <c r="L115" s="240">
        <f t="shared" si="4"/>
        <v>113032319.18000001</v>
      </c>
      <c r="M115" s="240">
        <f t="shared" si="4"/>
        <v>84414979.290000007</v>
      </c>
      <c r="N115" s="240">
        <f t="shared" si="4"/>
        <v>81052759.290000007</v>
      </c>
      <c r="O115" s="241">
        <f t="shared" si="4"/>
        <v>64771027.729999997</v>
      </c>
      <c r="P115" s="241">
        <f t="shared" si="4"/>
        <v>60292119.93</v>
      </c>
      <c r="Q115" s="240">
        <f t="shared" si="4"/>
        <v>65001287.890000001</v>
      </c>
      <c r="R115" s="240">
        <f t="shared" si="4"/>
        <v>15328169.52</v>
      </c>
      <c r="S115" s="240">
        <f t="shared" si="4"/>
        <v>38380012.740000002</v>
      </c>
      <c r="T115" s="240">
        <f t="shared" si="4"/>
        <v>267326.89</v>
      </c>
      <c r="U115" s="240">
        <f t="shared" si="4"/>
        <v>3474824.3600000003</v>
      </c>
      <c r="V115" s="240">
        <f t="shared" si="4"/>
        <v>8315919.4199999999</v>
      </c>
      <c r="W115" s="240">
        <f t="shared" si="4"/>
        <v>2693860.97</v>
      </c>
      <c r="X115" s="131">
        <f t="shared" si="4"/>
        <v>1108097521.8899999</v>
      </c>
    </row>
    <row r="116" spans="1:26" s="51" customFormat="1">
      <c r="A116" s="26"/>
      <c r="B116" s="33"/>
      <c r="C116" s="33"/>
      <c r="D116" s="33"/>
      <c r="E116" s="33"/>
      <c r="F116" s="133"/>
      <c r="G116" s="242">
        <f>G113+H113+I113+J113+K113+L113+M113</f>
        <v>768547700.00999999</v>
      </c>
      <c r="H116" s="242">
        <f>H113+I113+J113+M113</f>
        <v>408318648.55000001</v>
      </c>
      <c r="I116" s="188"/>
      <c r="J116" s="188"/>
      <c r="K116" s="188"/>
      <c r="L116" s="188"/>
      <c r="M116" s="242">
        <v>47215139.289999999</v>
      </c>
      <c r="N116" s="242">
        <f>N113+O113</f>
        <v>145845822.31999999</v>
      </c>
      <c r="O116" s="243"/>
      <c r="P116" s="243"/>
      <c r="Q116" s="188"/>
      <c r="R116" s="188"/>
      <c r="S116" s="188">
        <v>22105060.82</v>
      </c>
      <c r="T116" s="188"/>
      <c r="U116" s="188"/>
      <c r="V116" s="188"/>
      <c r="W116" s="188"/>
      <c r="X116" s="29"/>
      <c r="Y116" s="8"/>
      <c r="Z116" s="8"/>
    </row>
    <row r="117" spans="1:26" s="3" customFormat="1">
      <c r="A117" s="26"/>
      <c r="B117" s="33"/>
      <c r="C117" s="33"/>
      <c r="D117" s="33"/>
      <c r="E117" s="33"/>
      <c r="F117" s="133"/>
      <c r="G117" s="242">
        <f>G115+H115+I115+J115+K115+L115+M115</f>
        <v>768520213.14999986</v>
      </c>
      <c r="H117" s="242">
        <f>H115+I115+J115+M115</f>
        <v>408314584.10000002</v>
      </c>
      <c r="I117" s="188"/>
      <c r="J117" s="188"/>
      <c r="K117" s="188"/>
      <c r="L117" s="244"/>
      <c r="M117" s="242"/>
      <c r="N117" s="242">
        <f>N115+O115</f>
        <v>145823787.02000001</v>
      </c>
      <c r="O117" s="243"/>
      <c r="P117" s="243"/>
      <c r="Q117" s="245"/>
      <c r="R117" s="188"/>
      <c r="S117" s="188"/>
      <c r="T117" s="188"/>
      <c r="U117" s="188"/>
      <c r="V117" s="188"/>
      <c r="W117" s="188"/>
      <c r="X117" s="29"/>
      <c r="Y117" s="8"/>
      <c r="Z117" s="8"/>
    </row>
    <row r="118" spans="1:26" s="3" customFormat="1">
      <c r="A118" s="26"/>
      <c r="B118" s="33"/>
      <c r="C118" s="33"/>
      <c r="D118" s="33"/>
      <c r="E118" s="33"/>
      <c r="F118" s="133"/>
      <c r="G118" s="242">
        <f>G113+L113</f>
        <v>338099847.49000001</v>
      </c>
      <c r="H118" s="188"/>
      <c r="I118" s="188"/>
      <c r="J118" s="188"/>
      <c r="K118" s="188"/>
      <c r="L118" s="245"/>
      <c r="M118" s="188"/>
      <c r="N118" s="188"/>
      <c r="O118" s="243"/>
      <c r="P118" s="243"/>
      <c r="Q118" s="188"/>
      <c r="R118" s="188"/>
      <c r="S118" s="245"/>
      <c r="T118" s="245"/>
      <c r="U118" s="188"/>
      <c r="V118" s="188"/>
      <c r="W118" s="188"/>
      <c r="X118" s="29"/>
      <c r="Y118" s="8"/>
      <c r="Z118" s="8"/>
    </row>
    <row r="119" spans="1:26" s="3" customFormat="1">
      <c r="A119" s="26"/>
      <c r="B119" s="33"/>
      <c r="C119" s="33"/>
      <c r="D119" s="33"/>
      <c r="E119" s="33"/>
      <c r="F119" s="159"/>
      <c r="G119" s="242">
        <f>G115+L115</f>
        <v>338081090.90999997</v>
      </c>
      <c r="H119" s="188"/>
      <c r="I119" s="188"/>
      <c r="J119" s="188"/>
      <c r="K119" s="188"/>
      <c r="L119" s="188"/>
      <c r="M119" s="188"/>
      <c r="N119" s="245"/>
      <c r="O119" s="243"/>
      <c r="P119" s="243"/>
      <c r="Q119" s="188"/>
      <c r="R119" s="188"/>
      <c r="S119" s="244"/>
      <c r="T119" s="244"/>
      <c r="U119" s="188"/>
      <c r="V119" s="188"/>
      <c r="W119" s="188"/>
      <c r="X119" s="29"/>
      <c r="Y119" s="8"/>
      <c r="Z119" s="8"/>
    </row>
    <row r="120" spans="1:26" s="3" customFormat="1">
      <c r="A120" s="25"/>
      <c r="B120" s="33"/>
      <c r="C120" s="33"/>
      <c r="D120" s="33"/>
      <c r="E120" s="33"/>
      <c r="F120" s="159"/>
      <c r="G120" s="188"/>
      <c r="H120" s="188"/>
      <c r="I120" s="188"/>
      <c r="J120" s="188"/>
      <c r="K120" s="188"/>
      <c r="L120" s="188"/>
      <c r="M120" s="188"/>
      <c r="N120" s="188"/>
      <c r="O120" s="243"/>
      <c r="P120" s="243"/>
      <c r="Q120" s="188"/>
      <c r="R120" s="188"/>
      <c r="S120" s="244"/>
      <c r="T120" s="244"/>
      <c r="U120" s="188"/>
      <c r="V120" s="188"/>
      <c r="W120" s="188"/>
      <c r="X120" s="29"/>
      <c r="Y120" s="8"/>
      <c r="Z120" s="8"/>
    </row>
    <row r="121" spans="1:26" s="3" customFormat="1">
      <c r="A121" s="25"/>
      <c r="B121" s="33"/>
      <c r="C121" s="33"/>
      <c r="D121" s="33"/>
      <c r="E121" s="33"/>
      <c r="F121" s="133"/>
      <c r="G121" s="188"/>
      <c r="H121" s="245"/>
      <c r="I121" s="188"/>
      <c r="J121" s="188"/>
      <c r="K121" s="188"/>
      <c r="L121" s="188"/>
      <c r="M121" s="188"/>
      <c r="N121" s="188"/>
      <c r="O121" s="243"/>
      <c r="P121" s="243"/>
      <c r="Q121" s="188"/>
      <c r="R121" s="188"/>
      <c r="S121" s="244"/>
      <c r="T121" s="244"/>
      <c r="U121" s="188"/>
      <c r="V121" s="188"/>
      <c r="W121" s="188"/>
      <c r="X121" s="29"/>
      <c r="Y121" s="17"/>
      <c r="Z121" s="8"/>
    </row>
    <row r="122" spans="1:26" s="3" customFormat="1">
      <c r="A122" s="25"/>
      <c r="B122" s="33"/>
      <c r="C122" s="33"/>
      <c r="D122" s="33"/>
      <c r="E122" s="33"/>
      <c r="F122" s="133"/>
      <c r="G122" s="188"/>
      <c r="H122" s="188"/>
      <c r="I122" s="188"/>
      <c r="J122" s="188"/>
      <c r="K122" s="188"/>
      <c r="L122" s="188"/>
      <c r="M122" s="188"/>
      <c r="N122" s="188"/>
      <c r="O122" s="243"/>
      <c r="P122" s="243"/>
      <c r="Q122" s="188"/>
      <c r="R122" s="188"/>
      <c r="S122" s="244"/>
      <c r="T122" s="244"/>
      <c r="U122" s="188"/>
      <c r="V122" s="188"/>
      <c r="W122" s="188"/>
      <c r="X122" s="29"/>
      <c r="Y122" s="8"/>
      <c r="Z122" s="8"/>
    </row>
    <row r="123" spans="1:26" s="3" customFormat="1">
      <c r="A123" s="25"/>
      <c r="B123" s="33"/>
      <c r="C123" s="33"/>
      <c r="D123" s="33"/>
      <c r="E123" s="33"/>
      <c r="F123" s="133"/>
      <c r="G123" s="188"/>
      <c r="H123" s="188"/>
      <c r="I123" s="188"/>
      <c r="J123" s="188"/>
      <c r="K123" s="188"/>
      <c r="L123" s="188"/>
      <c r="M123" s="188"/>
      <c r="N123" s="188"/>
      <c r="O123" s="243"/>
      <c r="P123" s="243"/>
      <c r="Q123" s="188"/>
      <c r="R123" s="188"/>
      <c r="S123" s="188"/>
      <c r="T123" s="188"/>
      <c r="U123" s="188"/>
      <c r="V123" s="188"/>
      <c r="W123" s="188"/>
      <c r="X123" s="29"/>
      <c r="Y123" s="8"/>
      <c r="Z123" s="8"/>
    </row>
    <row r="124" spans="1:26" s="3" customFormat="1">
      <c r="A124" s="25"/>
      <c r="B124" s="33"/>
      <c r="C124" s="33"/>
      <c r="D124" s="33"/>
      <c r="E124" s="33"/>
      <c r="F124" s="133"/>
      <c r="G124" s="188"/>
      <c r="H124" s="188"/>
      <c r="I124" s="188"/>
      <c r="J124" s="188"/>
      <c r="K124" s="188"/>
      <c r="L124" s="188"/>
      <c r="M124" s="188"/>
      <c r="N124" s="188"/>
      <c r="O124" s="243"/>
      <c r="P124" s="243"/>
      <c r="Q124" s="188"/>
      <c r="R124" s="188"/>
      <c r="S124" s="188"/>
      <c r="T124" s="188"/>
      <c r="U124" s="188"/>
      <c r="V124" s="188"/>
      <c r="W124" s="188"/>
      <c r="X124" s="29"/>
      <c r="Y124" s="8"/>
      <c r="Z124" s="8"/>
    </row>
    <row r="125" spans="1:26" s="3" customFormat="1">
      <c r="A125" s="25"/>
      <c r="B125" s="33"/>
      <c r="C125" s="33"/>
      <c r="D125" s="33"/>
      <c r="E125" s="33"/>
      <c r="F125" s="159"/>
      <c r="G125" s="188"/>
      <c r="H125" s="188"/>
      <c r="I125" s="188"/>
      <c r="J125" s="188"/>
      <c r="K125" s="188"/>
      <c r="L125" s="188"/>
      <c r="M125" s="188"/>
      <c r="N125" s="188"/>
      <c r="O125" s="243"/>
      <c r="P125" s="243"/>
      <c r="Q125" s="188"/>
      <c r="R125" s="188"/>
      <c r="S125" s="188"/>
      <c r="T125" s="188"/>
      <c r="U125" s="188"/>
      <c r="V125" s="188"/>
      <c r="W125" s="188"/>
      <c r="X125" s="29"/>
      <c r="Y125" s="8"/>
      <c r="Z125" s="8"/>
    </row>
    <row r="126" spans="1:26" s="3" customFormat="1">
      <c r="A126" s="25"/>
      <c r="B126" s="33"/>
      <c r="C126" s="33"/>
      <c r="D126" s="33"/>
      <c r="E126" s="33"/>
      <c r="F126" s="133"/>
      <c r="G126" s="188"/>
      <c r="H126" s="188"/>
      <c r="I126" s="188"/>
      <c r="J126" s="188"/>
      <c r="K126" s="188"/>
      <c r="L126" s="188"/>
      <c r="M126" s="188"/>
      <c r="N126" s="188"/>
      <c r="O126" s="243"/>
      <c r="P126" s="243"/>
      <c r="Q126" s="188"/>
      <c r="R126" s="188"/>
      <c r="S126" s="188"/>
      <c r="T126" s="188"/>
      <c r="U126" s="188"/>
      <c r="V126" s="188"/>
      <c r="W126" s="188"/>
      <c r="X126" s="29"/>
      <c r="Y126" s="8"/>
      <c r="Z126" s="8"/>
    </row>
    <row r="127" spans="1:26" s="3" customFormat="1">
      <c r="A127" s="25"/>
      <c r="B127" s="33"/>
      <c r="C127" s="33"/>
      <c r="D127" s="33"/>
      <c r="E127" s="33"/>
      <c r="F127" s="133"/>
      <c r="G127" s="188"/>
      <c r="H127" s="188"/>
      <c r="I127" s="188"/>
      <c r="J127" s="188"/>
      <c r="K127" s="188"/>
      <c r="L127" s="188"/>
      <c r="M127" s="188"/>
      <c r="N127" s="188"/>
      <c r="O127" s="243"/>
      <c r="P127" s="243"/>
      <c r="Q127" s="188"/>
      <c r="R127" s="188"/>
      <c r="S127" s="188"/>
      <c r="T127" s="188"/>
      <c r="U127" s="188"/>
      <c r="V127" s="188"/>
      <c r="W127" s="188"/>
      <c r="X127" s="29"/>
      <c r="Y127" s="8"/>
      <c r="Z127" s="8"/>
    </row>
    <row r="128" spans="1:26" s="3" customFormat="1">
      <c r="A128" s="25"/>
      <c r="B128" s="33"/>
      <c r="C128" s="33"/>
      <c r="D128" s="33"/>
      <c r="E128" s="33"/>
      <c r="F128" s="133"/>
      <c r="G128" s="188"/>
      <c r="H128" s="188"/>
      <c r="I128" s="188"/>
      <c r="J128" s="188"/>
      <c r="K128" s="188"/>
      <c r="L128" s="188"/>
      <c r="M128" s="188"/>
      <c r="N128" s="188"/>
      <c r="O128" s="243"/>
      <c r="P128" s="243"/>
      <c r="Q128" s="188"/>
      <c r="R128" s="188"/>
      <c r="S128" s="188"/>
      <c r="T128" s="188"/>
      <c r="U128" s="188"/>
      <c r="V128" s="188"/>
      <c r="W128" s="188"/>
      <c r="X128" s="29"/>
      <c r="Y128" s="8"/>
      <c r="Z128" s="8"/>
    </row>
    <row r="129" spans="1:26" s="3" customFormat="1">
      <c r="A129" s="25"/>
      <c r="B129" s="33"/>
      <c r="C129" s="33"/>
      <c r="D129" s="33"/>
      <c r="E129" s="33"/>
      <c r="F129" s="133"/>
      <c r="G129" s="188"/>
      <c r="H129" s="188"/>
      <c r="I129" s="188"/>
      <c r="J129" s="188"/>
      <c r="K129" s="188"/>
      <c r="L129" s="188"/>
      <c r="M129" s="188"/>
      <c r="N129" s="188"/>
      <c r="O129" s="243"/>
      <c r="P129" s="243"/>
      <c r="Q129" s="188"/>
      <c r="R129" s="188"/>
      <c r="S129" s="188"/>
      <c r="T129" s="188"/>
      <c r="U129" s="188"/>
      <c r="V129" s="188"/>
      <c r="W129" s="188"/>
      <c r="X129" s="29"/>
      <c r="Y129" s="8"/>
      <c r="Z129" s="8"/>
    </row>
    <row r="130" spans="1:26" s="3" customFormat="1">
      <c r="A130" s="25"/>
      <c r="B130" s="33"/>
      <c r="C130" s="33"/>
      <c r="D130" s="33"/>
      <c r="E130" s="33"/>
      <c r="F130" s="133"/>
      <c r="G130" s="188"/>
      <c r="H130" s="188"/>
      <c r="I130" s="188"/>
      <c r="J130" s="188"/>
      <c r="K130" s="188"/>
      <c r="L130" s="188"/>
      <c r="M130" s="188"/>
      <c r="N130" s="188"/>
      <c r="O130" s="243"/>
      <c r="P130" s="243"/>
      <c r="Q130" s="188"/>
      <c r="R130" s="188"/>
      <c r="S130" s="188"/>
      <c r="T130" s="188"/>
      <c r="U130" s="188"/>
      <c r="V130" s="188"/>
      <c r="W130" s="188"/>
      <c r="X130" s="29"/>
      <c r="Y130" s="8"/>
      <c r="Z130" s="8"/>
    </row>
    <row r="131" spans="1:26" s="3" customFormat="1">
      <c r="A131" s="25"/>
      <c r="B131" s="33"/>
      <c r="C131" s="33"/>
      <c r="D131" s="33"/>
      <c r="E131" s="33"/>
      <c r="F131" s="133"/>
      <c r="G131" s="188"/>
      <c r="H131" s="188"/>
      <c r="I131" s="188"/>
      <c r="J131" s="188"/>
      <c r="K131" s="188"/>
      <c r="L131" s="188"/>
      <c r="M131" s="188"/>
      <c r="N131" s="188"/>
      <c r="O131" s="243"/>
      <c r="P131" s="243"/>
      <c r="Q131" s="188"/>
      <c r="R131" s="188"/>
      <c r="S131" s="188"/>
      <c r="T131" s="188"/>
      <c r="U131" s="188"/>
      <c r="V131" s="188"/>
      <c r="W131" s="188"/>
      <c r="X131" s="29"/>
      <c r="Y131" s="8"/>
      <c r="Z131" s="8"/>
    </row>
    <row r="132" spans="1:26" s="3" customFormat="1">
      <c r="A132" s="25"/>
      <c r="B132" s="33"/>
      <c r="C132" s="33"/>
      <c r="D132" s="33"/>
      <c r="E132" s="33"/>
      <c r="F132" s="133"/>
      <c r="G132" s="188"/>
      <c r="H132" s="188"/>
      <c r="I132" s="188"/>
      <c r="J132" s="188"/>
      <c r="K132" s="188"/>
      <c r="L132" s="188"/>
      <c r="M132" s="188"/>
      <c r="N132" s="188"/>
      <c r="O132" s="243"/>
      <c r="P132" s="243"/>
      <c r="Q132" s="188"/>
      <c r="R132" s="188"/>
      <c r="S132" s="188"/>
      <c r="T132" s="188"/>
      <c r="U132" s="188"/>
      <c r="V132" s="188"/>
      <c r="W132" s="188"/>
      <c r="X132" s="29"/>
      <c r="Y132" s="8"/>
      <c r="Z132" s="8"/>
    </row>
    <row r="133" spans="1:26" s="3" customFormat="1">
      <c r="A133" s="25"/>
      <c r="B133" s="33"/>
      <c r="C133" s="33"/>
      <c r="D133" s="33"/>
      <c r="E133" s="33"/>
      <c r="F133" s="133"/>
      <c r="G133" s="188"/>
      <c r="H133" s="188"/>
      <c r="I133" s="188"/>
      <c r="J133" s="188"/>
      <c r="K133" s="188"/>
      <c r="L133" s="188"/>
      <c r="M133" s="188"/>
      <c r="N133" s="188"/>
      <c r="O133" s="243"/>
      <c r="P133" s="243"/>
      <c r="Q133" s="188"/>
      <c r="R133" s="188"/>
      <c r="S133" s="188"/>
      <c r="T133" s="188"/>
      <c r="U133" s="188"/>
      <c r="V133" s="188"/>
      <c r="W133" s="188"/>
      <c r="X133" s="29"/>
      <c r="Y133" s="8"/>
      <c r="Z133" s="8"/>
    </row>
    <row r="134" spans="1:26" s="3" customFormat="1">
      <c r="A134" s="25"/>
      <c r="B134" s="33"/>
      <c r="C134" s="33"/>
      <c r="D134" s="33"/>
      <c r="E134" s="33"/>
      <c r="F134" s="133"/>
      <c r="G134" s="188"/>
      <c r="H134" s="188"/>
      <c r="I134" s="188"/>
      <c r="J134" s="188"/>
      <c r="K134" s="188"/>
      <c r="L134" s="188"/>
      <c r="M134" s="188"/>
      <c r="N134" s="188"/>
      <c r="O134" s="243"/>
      <c r="P134" s="243"/>
      <c r="Q134" s="188"/>
      <c r="R134" s="188"/>
      <c r="S134" s="188"/>
      <c r="T134" s="188"/>
      <c r="U134" s="188"/>
      <c r="V134" s="188"/>
      <c r="W134" s="188"/>
      <c r="X134" s="29"/>
      <c r="Y134" s="8"/>
      <c r="Z134" s="8"/>
    </row>
    <row r="135" spans="1:26" s="3" customFormat="1">
      <c r="A135" s="25"/>
      <c r="B135" s="33"/>
      <c r="C135" s="33"/>
      <c r="D135" s="33"/>
      <c r="E135" s="33"/>
      <c r="F135" s="133"/>
      <c r="G135" s="188"/>
      <c r="H135" s="188"/>
      <c r="I135" s="188"/>
      <c r="J135" s="188"/>
      <c r="K135" s="188"/>
      <c r="L135" s="188"/>
      <c r="M135" s="188"/>
      <c r="N135" s="188"/>
      <c r="O135" s="243"/>
      <c r="P135" s="243"/>
      <c r="Q135" s="188"/>
      <c r="R135" s="188"/>
      <c r="S135" s="188"/>
      <c r="T135" s="188"/>
      <c r="U135" s="188"/>
      <c r="V135" s="188"/>
      <c r="W135" s="188"/>
      <c r="X135" s="29"/>
      <c r="Y135" s="8"/>
      <c r="Z135" s="8"/>
    </row>
    <row r="136" spans="1:26" s="3" customFormat="1">
      <c r="A136" s="25"/>
      <c r="B136" s="33"/>
      <c r="C136" s="33"/>
      <c r="D136" s="33"/>
      <c r="E136" s="33"/>
      <c r="F136" s="133"/>
      <c r="G136" s="188"/>
      <c r="H136" s="188"/>
      <c r="I136" s="188"/>
      <c r="J136" s="188"/>
      <c r="K136" s="188"/>
      <c r="L136" s="188"/>
      <c r="M136" s="188"/>
      <c r="N136" s="188"/>
      <c r="O136" s="243"/>
      <c r="P136" s="243"/>
      <c r="Q136" s="188"/>
      <c r="R136" s="188"/>
      <c r="S136" s="188"/>
      <c r="T136" s="188"/>
      <c r="U136" s="188"/>
      <c r="V136" s="188"/>
      <c r="W136" s="188"/>
      <c r="X136" s="29"/>
      <c r="Y136" s="8"/>
      <c r="Z136" s="8"/>
    </row>
    <row r="137" spans="1:26" s="3" customFormat="1">
      <c r="A137" s="25"/>
      <c r="B137" s="33"/>
      <c r="C137" s="33"/>
      <c r="D137" s="33"/>
      <c r="E137" s="33"/>
      <c r="F137" s="133"/>
      <c r="G137" s="188"/>
      <c r="H137" s="188"/>
      <c r="I137" s="188"/>
      <c r="J137" s="188"/>
      <c r="K137" s="188"/>
      <c r="L137" s="188"/>
      <c r="M137" s="188"/>
      <c r="N137" s="188"/>
      <c r="O137" s="243"/>
      <c r="P137" s="243"/>
      <c r="Q137" s="188"/>
      <c r="R137" s="188"/>
      <c r="S137" s="188"/>
      <c r="T137" s="188"/>
      <c r="U137" s="188"/>
      <c r="V137" s="188"/>
      <c r="W137" s="188"/>
      <c r="X137" s="29"/>
      <c r="Y137" s="8"/>
      <c r="Z137" s="8"/>
    </row>
    <row r="138" spans="1:26" s="3" customFormat="1">
      <c r="A138" s="25"/>
      <c r="B138" s="33"/>
      <c r="C138" s="34"/>
      <c r="D138" s="33"/>
      <c r="E138" s="33"/>
      <c r="F138" s="133"/>
      <c r="G138" s="188"/>
      <c r="H138" s="188"/>
      <c r="I138" s="188"/>
      <c r="J138" s="188"/>
      <c r="K138" s="188"/>
      <c r="L138" s="188"/>
      <c r="M138" s="188"/>
      <c r="N138" s="188"/>
      <c r="O138" s="243"/>
      <c r="P138" s="243"/>
      <c r="Q138" s="188"/>
      <c r="R138" s="188"/>
      <c r="S138" s="188"/>
      <c r="T138" s="188"/>
      <c r="U138" s="188"/>
      <c r="V138" s="188"/>
      <c r="W138" s="188"/>
      <c r="X138" s="29"/>
      <c r="Y138" s="8"/>
      <c r="Z138" s="8"/>
    </row>
    <row r="139" spans="1:26" s="3" customFormat="1">
      <c r="A139" s="25"/>
      <c r="B139" s="33"/>
      <c r="C139" s="33"/>
      <c r="D139" s="33"/>
      <c r="E139" s="33"/>
      <c r="F139" s="133"/>
      <c r="G139" s="188"/>
      <c r="H139" s="188"/>
      <c r="I139" s="188"/>
      <c r="J139" s="188"/>
      <c r="K139" s="188"/>
      <c r="L139" s="188"/>
      <c r="M139" s="188"/>
      <c r="N139" s="188"/>
      <c r="O139" s="243"/>
      <c r="P139" s="243"/>
      <c r="Q139" s="188"/>
      <c r="R139" s="188"/>
      <c r="S139" s="188"/>
      <c r="T139" s="188"/>
      <c r="U139" s="188"/>
      <c r="V139" s="188"/>
      <c r="W139" s="188"/>
      <c r="X139" s="29"/>
      <c r="Y139" s="8"/>
      <c r="Z139" s="8"/>
    </row>
    <row r="140" spans="1:26" s="3" customFormat="1">
      <c r="A140" s="25"/>
      <c r="B140" s="33"/>
      <c r="C140" s="33"/>
      <c r="D140" s="33"/>
      <c r="E140" s="33"/>
      <c r="F140" s="133"/>
      <c r="G140" s="188"/>
      <c r="H140" s="188"/>
      <c r="I140" s="188"/>
      <c r="J140" s="188"/>
      <c r="K140" s="188"/>
      <c r="L140" s="188"/>
      <c r="M140" s="188"/>
      <c r="N140" s="188"/>
      <c r="O140" s="243"/>
      <c r="P140" s="243"/>
      <c r="Q140" s="188"/>
      <c r="R140" s="188"/>
      <c r="S140" s="188"/>
      <c r="T140" s="188"/>
      <c r="U140" s="188"/>
      <c r="V140" s="188"/>
      <c r="W140" s="188"/>
      <c r="X140" s="29"/>
      <c r="Y140" s="8"/>
      <c r="Z140" s="8"/>
    </row>
    <row r="141" spans="1:26" s="3" customFormat="1">
      <c r="A141" s="25"/>
      <c r="B141" s="33"/>
      <c r="C141" s="33"/>
      <c r="D141" s="33"/>
      <c r="E141" s="33"/>
      <c r="F141" s="133"/>
      <c r="G141" s="188"/>
      <c r="H141" s="188"/>
      <c r="I141" s="188"/>
      <c r="J141" s="188"/>
      <c r="K141" s="188"/>
      <c r="L141" s="188"/>
      <c r="M141" s="188"/>
      <c r="N141" s="188"/>
      <c r="O141" s="243"/>
      <c r="P141" s="243"/>
      <c r="Q141" s="188"/>
      <c r="R141" s="188"/>
      <c r="S141" s="188"/>
      <c r="T141" s="188"/>
      <c r="U141" s="188"/>
      <c r="V141" s="188"/>
      <c r="W141" s="188"/>
      <c r="X141" s="29"/>
      <c r="Y141" s="8"/>
      <c r="Z141" s="8"/>
    </row>
    <row r="142" spans="1:26" s="3" customFormat="1">
      <c r="A142" s="25"/>
      <c r="B142" s="33"/>
      <c r="C142" s="33"/>
      <c r="D142" s="33"/>
      <c r="E142" s="33"/>
      <c r="F142" s="133"/>
      <c r="G142" s="188"/>
      <c r="H142" s="188"/>
      <c r="I142" s="188"/>
      <c r="J142" s="188"/>
      <c r="K142" s="188"/>
      <c r="L142" s="188"/>
      <c r="M142" s="188"/>
      <c r="N142" s="188"/>
      <c r="O142" s="243"/>
      <c r="P142" s="243"/>
      <c r="Q142" s="188"/>
      <c r="R142" s="188"/>
      <c r="S142" s="188"/>
      <c r="T142" s="188"/>
      <c r="U142" s="188"/>
      <c r="V142" s="188"/>
      <c r="W142" s="188"/>
      <c r="X142" s="29"/>
      <c r="Y142" s="8"/>
      <c r="Z142" s="8"/>
    </row>
    <row r="143" spans="1:26" s="3" customFormat="1">
      <c r="A143" s="25"/>
      <c r="B143" s="33"/>
      <c r="C143" s="33"/>
      <c r="D143" s="33"/>
      <c r="E143" s="33"/>
      <c r="F143" s="133"/>
      <c r="G143" s="188"/>
      <c r="H143" s="188"/>
      <c r="I143" s="188"/>
      <c r="J143" s="188"/>
      <c r="K143" s="188"/>
      <c r="L143" s="188"/>
      <c r="M143" s="188"/>
      <c r="N143" s="188"/>
      <c r="O143" s="243"/>
      <c r="P143" s="243"/>
      <c r="Q143" s="188"/>
      <c r="R143" s="188"/>
      <c r="S143" s="188"/>
      <c r="T143" s="188"/>
      <c r="U143" s="188"/>
      <c r="V143" s="188"/>
      <c r="W143" s="188"/>
      <c r="X143" s="29"/>
      <c r="Y143" s="8"/>
      <c r="Z143" s="8"/>
    </row>
    <row r="144" spans="1:26" s="3" customFormat="1">
      <c r="A144" s="25"/>
      <c r="B144" s="33"/>
      <c r="C144" s="33"/>
      <c r="D144" s="33"/>
      <c r="E144" s="33"/>
      <c r="F144" s="133"/>
      <c r="G144" s="188"/>
      <c r="H144" s="188"/>
      <c r="I144" s="188"/>
      <c r="J144" s="188"/>
      <c r="K144" s="188"/>
      <c r="L144" s="188"/>
      <c r="M144" s="188"/>
      <c r="N144" s="188"/>
      <c r="O144" s="243"/>
      <c r="P144" s="243"/>
      <c r="Q144" s="188"/>
      <c r="R144" s="188"/>
      <c r="S144" s="188"/>
      <c r="T144" s="188"/>
      <c r="U144" s="188"/>
      <c r="V144" s="188"/>
      <c r="W144" s="188"/>
      <c r="X144" s="29"/>
      <c r="Y144" s="8"/>
      <c r="Z144" s="8"/>
    </row>
    <row r="145" spans="1:62" s="3" customFormat="1">
      <c r="A145" s="25"/>
      <c r="B145" s="33"/>
      <c r="C145" s="33"/>
      <c r="D145" s="33"/>
      <c r="E145" s="33"/>
      <c r="F145" s="133"/>
      <c r="G145" s="188"/>
      <c r="H145" s="188"/>
      <c r="I145" s="188"/>
      <c r="J145" s="188"/>
      <c r="K145" s="188"/>
      <c r="L145" s="188"/>
      <c r="M145" s="188"/>
      <c r="N145" s="188"/>
      <c r="O145" s="243"/>
      <c r="P145" s="243"/>
      <c r="Q145" s="188"/>
      <c r="R145" s="188"/>
      <c r="S145" s="188"/>
      <c r="T145" s="188"/>
      <c r="U145" s="188"/>
      <c r="V145" s="188"/>
      <c r="W145" s="188"/>
      <c r="X145" s="29"/>
      <c r="Y145" s="8"/>
      <c r="Z145" s="8"/>
    </row>
    <row r="146" spans="1:62" s="3" customFormat="1">
      <c r="A146" s="25"/>
      <c r="B146" s="33"/>
      <c r="C146" s="33"/>
      <c r="D146" s="33"/>
      <c r="E146" s="33"/>
      <c r="F146" s="133"/>
      <c r="G146" s="188"/>
      <c r="H146" s="188"/>
      <c r="I146" s="188"/>
      <c r="J146" s="188"/>
      <c r="K146" s="188"/>
      <c r="L146" s="188"/>
      <c r="M146" s="188"/>
      <c r="N146" s="188"/>
      <c r="O146" s="243"/>
      <c r="P146" s="243"/>
      <c r="Q146" s="188"/>
      <c r="R146" s="188"/>
      <c r="S146" s="188"/>
      <c r="T146" s="188"/>
      <c r="U146" s="188"/>
      <c r="V146" s="188"/>
      <c r="W146" s="188"/>
      <c r="X146" s="29"/>
      <c r="Y146" s="8"/>
      <c r="Z146" s="8"/>
    </row>
    <row r="147" spans="1:62" s="1" customFormat="1">
      <c r="A147" s="25"/>
      <c r="B147" s="33"/>
      <c r="C147" s="33"/>
      <c r="D147" s="33"/>
      <c r="E147" s="33"/>
      <c r="F147" s="133"/>
      <c r="G147" s="188"/>
      <c r="H147" s="188"/>
      <c r="I147" s="188"/>
      <c r="J147" s="188"/>
      <c r="K147" s="188"/>
      <c r="L147" s="188"/>
      <c r="M147" s="188"/>
      <c r="N147" s="188"/>
      <c r="O147" s="243"/>
      <c r="P147" s="243"/>
      <c r="Q147" s="188"/>
      <c r="R147" s="188"/>
      <c r="S147" s="188"/>
      <c r="T147" s="188"/>
      <c r="U147" s="188"/>
      <c r="V147" s="188"/>
      <c r="W147" s="188"/>
      <c r="X147" s="29"/>
      <c r="Y147" s="8"/>
      <c r="Z147" s="8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</row>
    <row r="148" spans="1:62" s="1" customFormat="1">
      <c r="A148" s="25"/>
      <c r="B148" s="33"/>
      <c r="C148" s="33"/>
      <c r="D148" s="33"/>
      <c r="E148" s="33"/>
      <c r="F148" s="133"/>
      <c r="G148" s="188"/>
      <c r="H148" s="188"/>
      <c r="I148" s="188"/>
      <c r="J148" s="188"/>
      <c r="K148" s="188"/>
      <c r="L148" s="188"/>
      <c r="M148" s="188"/>
      <c r="N148" s="188"/>
      <c r="O148" s="243"/>
      <c r="P148" s="243"/>
      <c r="Q148" s="188"/>
      <c r="R148" s="188"/>
      <c r="S148" s="188"/>
      <c r="T148" s="188"/>
      <c r="U148" s="188"/>
      <c r="V148" s="188"/>
      <c r="W148" s="188"/>
      <c r="X148" s="29"/>
      <c r="Y148" s="8"/>
      <c r="Z148" s="8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</row>
    <row r="149" spans="1:62" s="1" customFormat="1">
      <c r="A149" s="25"/>
      <c r="B149" s="33"/>
      <c r="C149" s="33"/>
      <c r="D149" s="33"/>
      <c r="E149" s="33"/>
      <c r="F149" s="133"/>
      <c r="G149" s="188"/>
      <c r="H149" s="188"/>
      <c r="I149" s="188"/>
      <c r="J149" s="188"/>
      <c r="K149" s="188"/>
      <c r="L149" s="188"/>
      <c r="M149" s="188"/>
      <c r="N149" s="188"/>
      <c r="O149" s="243"/>
      <c r="P149" s="243"/>
      <c r="Q149" s="188"/>
      <c r="R149" s="188"/>
      <c r="S149" s="188"/>
      <c r="T149" s="188"/>
      <c r="U149" s="188"/>
      <c r="V149" s="188"/>
      <c r="W149" s="188"/>
      <c r="X149" s="29"/>
      <c r="Y149" s="8"/>
      <c r="Z149" s="8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</row>
    <row r="150" spans="1:62" s="1" customFormat="1">
      <c r="A150" s="25"/>
      <c r="B150" s="33"/>
      <c r="C150" s="33"/>
      <c r="D150" s="33"/>
      <c r="E150" s="33"/>
      <c r="F150" s="133"/>
      <c r="G150" s="188"/>
      <c r="H150" s="188"/>
      <c r="I150" s="188"/>
      <c r="J150" s="188"/>
      <c r="K150" s="188"/>
      <c r="L150" s="188"/>
      <c r="M150" s="188"/>
      <c r="N150" s="188"/>
      <c r="O150" s="243"/>
      <c r="P150" s="243"/>
      <c r="Q150" s="188"/>
      <c r="R150" s="188"/>
      <c r="S150" s="188"/>
      <c r="T150" s="188"/>
      <c r="U150" s="188"/>
      <c r="V150" s="188"/>
      <c r="W150" s="188"/>
      <c r="X150" s="29"/>
      <c r="Y150" s="8"/>
      <c r="Z150" s="8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</row>
    <row r="151" spans="1:62" s="1" customFormat="1">
      <c r="A151" s="25"/>
      <c r="B151" s="33"/>
      <c r="C151" s="33"/>
      <c r="D151" s="33"/>
      <c r="E151" s="33"/>
      <c r="F151" s="133"/>
      <c r="G151" s="188"/>
      <c r="H151" s="188"/>
      <c r="I151" s="188"/>
      <c r="J151" s="188"/>
      <c r="K151" s="188"/>
      <c r="L151" s="188"/>
      <c r="M151" s="188"/>
      <c r="N151" s="188"/>
      <c r="O151" s="243"/>
      <c r="P151" s="243"/>
      <c r="Q151" s="188"/>
      <c r="R151" s="188"/>
      <c r="S151" s="188"/>
      <c r="T151" s="188"/>
      <c r="U151" s="188"/>
      <c r="V151" s="188"/>
      <c r="W151" s="188"/>
      <c r="X151" s="29"/>
      <c r="Y151" s="8"/>
      <c r="Z151" s="8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</row>
    <row r="152" spans="1:62" s="1" customFormat="1">
      <c r="A152" s="25"/>
      <c r="B152" s="33"/>
      <c r="C152" s="33"/>
      <c r="D152" s="33"/>
      <c r="E152" s="33"/>
      <c r="F152" s="133"/>
      <c r="G152" s="188"/>
      <c r="H152" s="188"/>
      <c r="I152" s="188"/>
      <c r="J152" s="188"/>
      <c r="K152" s="188"/>
      <c r="L152" s="188"/>
      <c r="M152" s="188"/>
      <c r="N152" s="188"/>
      <c r="O152" s="243"/>
      <c r="P152" s="243"/>
      <c r="Q152" s="188"/>
      <c r="R152" s="188"/>
      <c r="S152" s="188"/>
      <c r="T152" s="188"/>
      <c r="U152" s="188"/>
      <c r="V152" s="188"/>
      <c r="W152" s="188"/>
      <c r="X152" s="29"/>
      <c r="Y152" s="8"/>
      <c r="Z152" s="8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</row>
    <row r="153" spans="1:62" s="1" customFormat="1">
      <c r="A153" s="25"/>
      <c r="B153" s="33"/>
      <c r="C153" s="33"/>
      <c r="D153" s="33"/>
      <c r="E153" s="33"/>
      <c r="F153" s="133"/>
      <c r="G153" s="188"/>
      <c r="H153" s="188"/>
      <c r="I153" s="188"/>
      <c r="J153" s="188"/>
      <c r="K153" s="188"/>
      <c r="L153" s="188"/>
      <c r="M153" s="188"/>
      <c r="N153" s="188"/>
      <c r="O153" s="243"/>
      <c r="P153" s="243"/>
      <c r="Q153" s="188"/>
      <c r="R153" s="188"/>
      <c r="S153" s="188"/>
      <c r="T153" s="188"/>
      <c r="U153" s="188"/>
      <c r="V153" s="188"/>
      <c r="W153" s="188"/>
      <c r="X153" s="29"/>
      <c r="Y153" s="8"/>
      <c r="Z153" s="8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</row>
    <row r="154" spans="1:62" s="1" customFormat="1">
      <c r="A154" s="25"/>
      <c r="B154" s="33"/>
      <c r="C154" s="33"/>
      <c r="D154" s="33"/>
      <c r="E154" s="33"/>
      <c r="F154" s="133"/>
      <c r="G154" s="188"/>
      <c r="H154" s="188"/>
      <c r="I154" s="188"/>
      <c r="J154" s="188"/>
      <c r="K154" s="188"/>
      <c r="L154" s="188"/>
      <c r="M154" s="188"/>
      <c r="N154" s="188"/>
      <c r="O154" s="243"/>
      <c r="P154" s="243"/>
      <c r="Q154" s="188"/>
      <c r="R154" s="188"/>
      <c r="S154" s="188"/>
      <c r="T154" s="188"/>
      <c r="U154" s="188"/>
      <c r="V154" s="188"/>
      <c r="W154" s="188"/>
      <c r="X154" s="29"/>
      <c r="Y154" s="8"/>
      <c r="Z154" s="8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</row>
    <row r="155" spans="1:62" s="1" customFormat="1">
      <c r="A155" s="25"/>
      <c r="B155" s="33"/>
      <c r="C155" s="33"/>
      <c r="D155" s="33"/>
      <c r="E155" s="33"/>
      <c r="F155" s="133"/>
      <c r="G155" s="188"/>
      <c r="H155" s="188"/>
      <c r="I155" s="188"/>
      <c r="J155" s="188"/>
      <c r="K155" s="188"/>
      <c r="L155" s="188"/>
      <c r="M155" s="188"/>
      <c r="N155" s="188"/>
      <c r="O155" s="243"/>
      <c r="P155" s="243"/>
      <c r="Q155" s="188"/>
      <c r="R155" s="188"/>
      <c r="S155" s="188"/>
      <c r="T155" s="188"/>
      <c r="U155" s="188"/>
      <c r="V155" s="188"/>
      <c r="W155" s="188"/>
      <c r="X155" s="29"/>
      <c r="Y155" s="8"/>
      <c r="Z155" s="8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</row>
    <row r="156" spans="1:62" s="1" customFormat="1">
      <c r="A156" s="25"/>
      <c r="B156" s="33"/>
      <c r="C156" s="33"/>
      <c r="D156" s="33"/>
      <c r="E156" s="33"/>
      <c r="F156" s="133"/>
      <c r="G156" s="188"/>
      <c r="H156" s="188"/>
      <c r="I156" s="188"/>
      <c r="J156" s="188"/>
      <c r="K156" s="188"/>
      <c r="L156" s="188"/>
      <c r="M156" s="188"/>
      <c r="N156" s="188"/>
      <c r="O156" s="243"/>
      <c r="P156" s="243"/>
      <c r="Q156" s="188"/>
      <c r="R156" s="188"/>
      <c r="S156" s="188"/>
      <c r="T156" s="188"/>
      <c r="U156" s="188"/>
      <c r="V156" s="188"/>
      <c r="W156" s="188"/>
      <c r="X156" s="29"/>
      <c r="Y156" s="8"/>
      <c r="Z156" s="8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</row>
    <row r="157" spans="1:62" s="1" customFormat="1">
      <c r="A157" s="25"/>
      <c r="B157" s="33"/>
      <c r="C157" s="33"/>
      <c r="D157" s="33"/>
      <c r="E157" s="33"/>
      <c r="F157" s="133"/>
      <c r="G157" s="188"/>
      <c r="H157" s="188"/>
      <c r="I157" s="188"/>
      <c r="J157" s="188"/>
      <c r="K157" s="188"/>
      <c r="L157" s="188"/>
      <c r="M157" s="188"/>
      <c r="N157" s="188"/>
      <c r="O157" s="243"/>
      <c r="P157" s="243"/>
      <c r="Q157" s="188"/>
      <c r="R157" s="188"/>
      <c r="S157" s="188"/>
      <c r="T157" s="188"/>
      <c r="U157" s="188"/>
      <c r="V157" s="188"/>
      <c r="W157" s="188"/>
      <c r="X157" s="29"/>
      <c r="Y157" s="8"/>
      <c r="Z157" s="8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</row>
    <row r="158" spans="1:62" s="1" customFormat="1">
      <c r="A158" s="25"/>
      <c r="B158" s="33"/>
      <c r="C158" s="33"/>
      <c r="D158" s="33"/>
      <c r="E158" s="33"/>
      <c r="F158" s="133"/>
      <c r="G158" s="188"/>
      <c r="H158" s="188"/>
      <c r="I158" s="188"/>
      <c r="J158" s="188"/>
      <c r="K158" s="188"/>
      <c r="L158" s="188"/>
      <c r="M158" s="188"/>
      <c r="N158" s="188"/>
      <c r="O158" s="243"/>
      <c r="P158" s="243"/>
      <c r="Q158" s="188"/>
      <c r="R158" s="188"/>
      <c r="S158" s="188"/>
      <c r="T158" s="188"/>
      <c r="U158" s="188"/>
      <c r="V158" s="188"/>
      <c r="W158" s="188"/>
      <c r="X158" s="29"/>
      <c r="Y158" s="8"/>
      <c r="Z158" s="8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</row>
    <row r="159" spans="1:62" s="1" customFormat="1">
      <c r="A159" s="25"/>
      <c r="B159" s="33"/>
      <c r="C159" s="33"/>
      <c r="D159" s="33"/>
      <c r="E159" s="33"/>
      <c r="F159" s="133"/>
      <c r="G159" s="188"/>
      <c r="H159" s="188"/>
      <c r="I159" s="188"/>
      <c r="J159" s="188"/>
      <c r="K159" s="188"/>
      <c r="L159" s="188"/>
      <c r="M159" s="188"/>
      <c r="N159" s="188"/>
      <c r="O159" s="243"/>
      <c r="P159" s="243"/>
      <c r="Q159" s="188"/>
      <c r="R159" s="188"/>
      <c r="S159" s="188"/>
      <c r="T159" s="188"/>
      <c r="U159" s="188"/>
      <c r="V159" s="188"/>
      <c r="W159" s="188"/>
      <c r="X159" s="29"/>
      <c r="Y159" s="8"/>
      <c r="Z159" s="8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</row>
    <row r="160" spans="1:62" s="1" customFormat="1">
      <c r="A160" s="25"/>
      <c r="B160" s="33"/>
      <c r="C160" s="33"/>
      <c r="D160" s="33"/>
      <c r="E160" s="33"/>
      <c r="F160" s="133"/>
      <c r="G160" s="188"/>
      <c r="H160" s="188"/>
      <c r="I160" s="188"/>
      <c r="J160" s="188"/>
      <c r="K160" s="188"/>
      <c r="L160" s="188"/>
      <c r="M160" s="188"/>
      <c r="N160" s="188"/>
      <c r="O160" s="243"/>
      <c r="P160" s="243"/>
      <c r="Q160" s="188"/>
      <c r="R160" s="188"/>
      <c r="S160" s="188"/>
      <c r="T160" s="188"/>
      <c r="U160" s="188"/>
      <c r="V160" s="188"/>
      <c r="W160" s="188"/>
      <c r="X160" s="29"/>
      <c r="Y160" s="8"/>
      <c r="Z160" s="8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</row>
    <row r="161" spans="1:62" s="1" customFormat="1">
      <c r="A161" s="25"/>
      <c r="B161" s="33"/>
      <c r="C161" s="33"/>
      <c r="D161" s="33"/>
      <c r="E161" s="33"/>
      <c r="F161" s="133"/>
      <c r="G161" s="188"/>
      <c r="H161" s="188"/>
      <c r="I161" s="188"/>
      <c r="J161" s="188"/>
      <c r="K161" s="188"/>
      <c r="L161" s="188"/>
      <c r="M161" s="188"/>
      <c r="N161" s="188"/>
      <c r="O161" s="243"/>
      <c r="P161" s="243"/>
      <c r="Q161" s="188"/>
      <c r="R161" s="188"/>
      <c r="S161" s="188"/>
      <c r="T161" s="188"/>
      <c r="U161" s="188"/>
      <c r="V161" s="188"/>
      <c r="W161" s="188"/>
      <c r="X161" s="29"/>
      <c r="Y161" s="8"/>
      <c r="Z161" s="8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</row>
    <row r="162" spans="1:62" s="1" customFormat="1">
      <c r="A162" s="25"/>
      <c r="B162" s="33"/>
      <c r="C162" s="33"/>
      <c r="D162" s="33"/>
      <c r="E162" s="33"/>
      <c r="F162" s="133"/>
      <c r="G162" s="188"/>
      <c r="H162" s="188"/>
      <c r="I162" s="188"/>
      <c r="J162" s="188"/>
      <c r="K162" s="188"/>
      <c r="L162" s="188"/>
      <c r="M162" s="188"/>
      <c r="N162" s="188"/>
      <c r="O162" s="243"/>
      <c r="P162" s="243"/>
      <c r="Q162" s="188"/>
      <c r="R162" s="188"/>
      <c r="S162" s="188"/>
      <c r="T162" s="188"/>
      <c r="U162" s="188"/>
      <c r="V162" s="188"/>
      <c r="W162" s="188"/>
      <c r="X162" s="29"/>
      <c r="Y162" s="8"/>
      <c r="Z162" s="8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</row>
    <row r="163" spans="1:62" s="1" customFormat="1">
      <c r="A163" s="25"/>
      <c r="B163" s="33"/>
      <c r="C163" s="33"/>
      <c r="D163" s="33"/>
      <c r="E163" s="33"/>
      <c r="F163" s="133"/>
      <c r="G163" s="188"/>
      <c r="H163" s="188"/>
      <c r="I163" s="188"/>
      <c r="J163" s="188"/>
      <c r="K163" s="188"/>
      <c r="L163" s="188"/>
      <c r="M163" s="188"/>
      <c r="N163" s="188"/>
      <c r="O163" s="243"/>
      <c r="P163" s="243"/>
      <c r="Q163" s="188"/>
      <c r="R163" s="188"/>
      <c r="S163" s="188"/>
      <c r="T163" s="188"/>
      <c r="U163" s="188"/>
      <c r="V163" s="188"/>
      <c r="W163" s="188"/>
      <c r="X163" s="29"/>
      <c r="Y163" s="8"/>
      <c r="Z163" s="8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</row>
    <row r="164" spans="1:62" s="1" customFormat="1">
      <c r="A164" s="25"/>
      <c r="B164" s="33"/>
      <c r="C164" s="33"/>
      <c r="D164" s="33"/>
      <c r="E164" s="33"/>
      <c r="F164" s="133"/>
      <c r="G164" s="188"/>
      <c r="H164" s="188"/>
      <c r="I164" s="188"/>
      <c r="J164" s="188"/>
      <c r="K164" s="188"/>
      <c r="L164" s="188"/>
      <c r="M164" s="188"/>
      <c r="N164" s="188"/>
      <c r="O164" s="243"/>
      <c r="P164" s="243"/>
      <c r="Q164" s="188"/>
      <c r="R164" s="188"/>
      <c r="S164" s="188"/>
      <c r="T164" s="188"/>
      <c r="U164" s="188"/>
      <c r="V164" s="188"/>
      <c r="W164" s="188"/>
      <c r="X164" s="29"/>
      <c r="Y164" s="8"/>
      <c r="Z164" s="8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</row>
    <row r="165" spans="1:62" s="1" customFormat="1">
      <c r="A165" s="25"/>
      <c r="B165" s="33"/>
      <c r="C165" s="33"/>
      <c r="D165" s="33"/>
      <c r="E165" s="33"/>
      <c r="F165" s="133"/>
      <c r="G165" s="188"/>
      <c r="H165" s="188"/>
      <c r="I165" s="188"/>
      <c r="J165" s="188"/>
      <c r="K165" s="188"/>
      <c r="L165" s="188"/>
      <c r="M165" s="188"/>
      <c r="N165" s="188"/>
      <c r="O165" s="243"/>
      <c r="P165" s="243"/>
      <c r="Q165" s="188"/>
      <c r="R165" s="188"/>
      <c r="S165" s="188"/>
      <c r="T165" s="188"/>
      <c r="U165" s="188"/>
      <c r="V165" s="188"/>
      <c r="W165" s="188"/>
      <c r="X165" s="29"/>
      <c r="Y165" s="8"/>
      <c r="Z165" s="8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</row>
    <row r="166" spans="1:62" s="1" customFormat="1">
      <c r="A166" s="25"/>
      <c r="B166" s="33"/>
      <c r="C166" s="33"/>
      <c r="D166" s="33"/>
      <c r="E166" s="33"/>
      <c r="F166" s="133"/>
      <c r="G166" s="188"/>
      <c r="H166" s="188"/>
      <c r="I166" s="188"/>
      <c r="J166" s="188"/>
      <c r="K166" s="188"/>
      <c r="L166" s="188"/>
      <c r="M166" s="188"/>
      <c r="N166" s="188"/>
      <c r="O166" s="243"/>
      <c r="P166" s="243"/>
      <c r="Q166" s="188"/>
      <c r="R166" s="188"/>
      <c r="S166" s="188"/>
      <c r="T166" s="188"/>
      <c r="U166" s="188"/>
      <c r="V166" s="188"/>
      <c r="W166" s="188"/>
      <c r="X166" s="29"/>
      <c r="Y166" s="8"/>
      <c r="Z166" s="8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</row>
    <row r="167" spans="1:62" s="1" customFormat="1">
      <c r="A167" s="25"/>
      <c r="B167" s="33"/>
      <c r="C167" s="33"/>
      <c r="D167" s="33"/>
      <c r="E167" s="33"/>
      <c r="F167" s="133"/>
      <c r="G167" s="188"/>
      <c r="H167" s="188"/>
      <c r="I167" s="188"/>
      <c r="J167" s="188"/>
      <c r="K167" s="188"/>
      <c r="L167" s="188"/>
      <c r="M167" s="188"/>
      <c r="N167" s="188"/>
      <c r="O167" s="243"/>
      <c r="P167" s="243"/>
      <c r="Q167" s="188"/>
      <c r="R167" s="188"/>
      <c r="S167" s="188"/>
      <c r="T167" s="188"/>
      <c r="U167" s="188"/>
      <c r="V167" s="188"/>
      <c r="W167" s="188"/>
      <c r="X167" s="29"/>
      <c r="Y167" s="8"/>
      <c r="Z167" s="8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</row>
    <row r="168" spans="1:62" s="1" customFormat="1">
      <c r="A168" s="25"/>
      <c r="B168" s="33"/>
      <c r="C168" s="33"/>
      <c r="D168" s="33"/>
      <c r="E168" s="33"/>
      <c r="F168" s="133"/>
      <c r="G168" s="188"/>
      <c r="H168" s="188"/>
      <c r="I168" s="188"/>
      <c r="J168" s="188"/>
      <c r="K168" s="188"/>
      <c r="L168" s="188"/>
      <c r="M168" s="188"/>
      <c r="N168" s="188"/>
      <c r="O168" s="243"/>
      <c r="P168" s="243"/>
      <c r="Q168" s="188"/>
      <c r="R168" s="188"/>
      <c r="S168" s="188"/>
      <c r="T168" s="188"/>
      <c r="U168" s="188"/>
      <c r="V168" s="188"/>
      <c r="W168" s="188"/>
      <c r="X168" s="29"/>
      <c r="Y168" s="8"/>
      <c r="Z168" s="8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</row>
    <row r="169" spans="1:62" s="1" customFormat="1">
      <c r="A169" s="25"/>
      <c r="B169" s="33"/>
      <c r="C169" s="33"/>
      <c r="D169" s="33"/>
      <c r="E169" s="33"/>
      <c r="F169" s="133"/>
      <c r="G169" s="188"/>
      <c r="H169" s="188"/>
      <c r="I169" s="188"/>
      <c r="J169" s="188"/>
      <c r="K169" s="188"/>
      <c r="L169" s="188"/>
      <c r="M169" s="188"/>
      <c r="N169" s="188"/>
      <c r="O169" s="243"/>
      <c r="P169" s="243"/>
      <c r="Q169" s="188"/>
      <c r="R169" s="188"/>
      <c r="S169" s="188"/>
      <c r="T169" s="188"/>
      <c r="U169" s="188"/>
      <c r="V169" s="188"/>
      <c r="W169" s="188"/>
      <c r="X169" s="29"/>
      <c r="Y169" s="8"/>
      <c r="Z169" s="8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</row>
    <row r="170" spans="1:62" s="1" customFormat="1">
      <c r="A170" s="25"/>
      <c r="B170" s="33"/>
      <c r="C170" s="33"/>
      <c r="D170" s="33"/>
      <c r="E170" s="33"/>
      <c r="F170" s="133"/>
      <c r="G170" s="188"/>
      <c r="H170" s="188"/>
      <c r="I170" s="188"/>
      <c r="J170" s="188"/>
      <c r="K170" s="188"/>
      <c r="L170" s="188"/>
      <c r="M170" s="188"/>
      <c r="N170" s="188"/>
      <c r="O170" s="243"/>
      <c r="P170" s="243"/>
      <c r="Q170" s="188"/>
      <c r="R170" s="188"/>
      <c r="S170" s="188"/>
      <c r="T170" s="188"/>
      <c r="U170" s="188"/>
      <c r="V170" s="188"/>
      <c r="W170" s="188"/>
      <c r="X170" s="29"/>
      <c r="Y170" s="8"/>
      <c r="Z170" s="8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</row>
    <row r="171" spans="1:62" s="1" customFormat="1">
      <c r="A171" s="25"/>
      <c r="B171" s="33"/>
      <c r="C171" s="33"/>
      <c r="D171" s="33"/>
      <c r="E171" s="33"/>
      <c r="F171" s="133"/>
      <c r="G171" s="188"/>
      <c r="H171" s="188"/>
      <c r="I171" s="188"/>
      <c r="J171" s="188"/>
      <c r="K171" s="188"/>
      <c r="L171" s="188"/>
      <c r="M171" s="188"/>
      <c r="N171" s="188"/>
      <c r="O171" s="243"/>
      <c r="P171" s="243"/>
      <c r="Q171" s="188"/>
      <c r="R171" s="188"/>
      <c r="S171" s="188"/>
      <c r="T171" s="188"/>
      <c r="U171" s="188"/>
      <c r="V171" s="188"/>
      <c r="W171" s="188"/>
      <c r="X171" s="29"/>
      <c r="Y171" s="8"/>
      <c r="Z171" s="8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</row>
    <row r="172" spans="1:62" s="1" customFormat="1">
      <c r="A172" s="25"/>
      <c r="B172" s="33"/>
      <c r="C172" s="33"/>
      <c r="D172" s="33"/>
      <c r="E172" s="33"/>
      <c r="F172" s="133"/>
      <c r="G172" s="188"/>
      <c r="H172" s="188"/>
      <c r="I172" s="188"/>
      <c r="J172" s="188"/>
      <c r="K172" s="188"/>
      <c r="L172" s="188"/>
      <c r="M172" s="188"/>
      <c r="N172" s="188"/>
      <c r="O172" s="243"/>
      <c r="P172" s="243"/>
      <c r="Q172" s="188"/>
      <c r="R172" s="188"/>
      <c r="S172" s="188"/>
      <c r="T172" s="188"/>
      <c r="U172" s="188"/>
      <c r="V172" s="188"/>
      <c r="W172" s="188"/>
      <c r="X172" s="29"/>
      <c r="Y172" s="8"/>
      <c r="Z172" s="8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</row>
    <row r="173" spans="1:62" s="1" customFormat="1">
      <c r="A173" s="25"/>
      <c r="B173" s="33"/>
      <c r="C173" s="33"/>
      <c r="D173" s="33"/>
      <c r="E173" s="33"/>
      <c r="F173" s="133"/>
      <c r="G173" s="188"/>
      <c r="H173" s="188"/>
      <c r="I173" s="188"/>
      <c r="J173" s="188"/>
      <c r="K173" s="188"/>
      <c r="L173" s="188"/>
      <c r="M173" s="188"/>
      <c r="N173" s="188"/>
      <c r="O173" s="243"/>
      <c r="P173" s="243"/>
      <c r="Q173" s="188"/>
      <c r="R173" s="188"/>
      <c r="S173" s="188"/>
      <c r="T173" s="188"/>
      <c r="U173" s="188"/>
      <c r="V173" s="188"/>
      <c r="W173" s="188"/>
      <c r="X173" s="29"/>
      <c r="Y173" s="8"/>
      <c r="Z173" s="8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</row>
    <row r="174" spans="1:62" s="1" customFormat="1">
      <c r="A174" s="25"/>
      <c r="B174" s="33"/>
      <c r="C174" s="33"/>
      <c r="D174" s="33"/>
      <c r="E174" s="33"/>
      <c r="F174" s="133"/>
      <c r="G174" s="188"/>
      <c r="H174" s="188"/>
      <c r="I174" s="188"/>
      <c r="J174" s="188"/>
      <c r="K174" s="188"/>
      <c r="L174" s="188"/>
      <c r="M174" s="188"/>
      <c r="N174" s="188"/>
      <c r="O174" s="243"/>
      <c r="P174" s="243"/>
      <c r="Q174" s="188"/>
      <c r="R174" s="188"/>
      <c r="S174" s="188"/>
      <c r="T174" s="188"/>
      <c r="U174" s="188"/>
      <c r="V174" s="188"/>
      <c r="W174" s="188"/>
      <c r="X174" s="29"/>
      <c r="Y174" s="8"/>
      <c r="Z174" s="8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</row>
    <row r="175" spans="1:62" s="1" customFormat="1">
      <c r="A175" s="25"/>
      <c r="B175" s="33"/>
      <c r="C175" s="33"/>
      <c r="D175" s="33"/>
      <c r="E175" s="33"/>
      <c r="F175" s="133"/>
      <c r="G175" s="188"/>
      <c r="H175" s="188"/>
      <c r="I175" s="188"/>
      <c r="J175" s="188"/>
      <c r="K175" s="188"/>
      <c r="L175" s="188"/>
      <c r="M175" s="188"/>
      <c r="N175" s="188"/>
      <c r="O175" s="243"/>
      <c r="P175" s="243"/>
      <c r="Q175" s="188"/>
      <c r="R175" s="188"/>
      <c r="S175" s="188"/>
      <c r="T175" s="188"/>
      <c r="U175" s="188"/>
      <c r="V175" s="188"/>
      <c r="W175" s="188"/>
      <c r="X175" s="29"/>
      <c r="Y175" s="8"/>
      <c r="Z175" s="8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</row>
    <row r="176" spans="1:62" s="1" customFormat="1">
      <c r="A176" s="25"/>
      <c r="B176" s="33"/>
      <c r="C176" s="33"/>
      <c r="D176" s="33"/>
      <c r="E176" s="33"/>
      <c r="F176" s="133"/>
      <c r="G176" s="188"/>
      <c r="H176" s="188"/>
      <c r="I176" s="188"/>
      <c r="J176" s="188"/>
      <c r="K176" s="188"/>
      <c r="L176" s="188"/>
      <c r="M176" s="188"/>
      <c r="N176" s="188"/>
      <c r="O176" s="243"/>
      <c r="P176" s="243"/>
      <c r="Q176" s="188"/>
      <c r="R176" s="188"/>
      <c r="S176" s="188"/>
      <c r="T176" s="188"/>
      <c r="U176" s="188"/>
      <c r="V176" s="188"/>
      <c r="W176" s="188"/>
      <c r="X176" s="29"/>
      <c r="Y176" s="8"/>
      <c r="Z176" s="8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</row>
    <row r="177" spans="1:62" s="1" customFormat="1">
      <c r="A177" s="25"/>
      <c r="B177" s="33"/>
      <c r="C177" s="33"/>
      <c r="D177" s="33"/>
      <c r="E177" s="33"/>
      <c r="F177" s="133"/>
      <c r="G177" s="188"/>
      <c r="H177" s="188"/>
      <c r="I177" s="188"/>
      <c r="J177" s="188"/>
      <c r="K177" s="188"/>
      <c r="L177" s="188"/>
      <c r="M177" s="188"/>
      <c r="N177" s="188"/>
      <c r="O177" s="243"/>
      <c r="P177" s="243"/>
      <c r="Q177" s="188"/>
      <c r="R177" s="188"/>
      <c r="S177" s="188"/>
      <c r="T177" s="188"/>
      <c r="U177" s="188"/>
      <c r="V177" s="188"/>
      <c r="W177" s="188"/>
      <c r="X177" s="29"/>
      <c r="Y177" s="8"/>
      <c r="Z177" s="8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</row>
    <row r="178" spans="1:62" s="1" customFormat="1">
      <c r="A178" s="25"/>
      <c r="B178" s="33"/>
      <c r="C178" s="33"/>
      <c r="D178" s="33"/>
      <c r="E178" s="33"/>
      <c r="F178" s="133"/>
      <c r="G178" s="188"/>
      <c r="H178" s="188"/>
      <c r="I178" s="188"/>
      <c r="J178" s="188"/>
      <c r="K178" s="188"/>
      <c r="L178" s="188"/>
      <c r="M178" s="188"/>
      <c r="N178" s="188"/>
      <c r="O178" s="243"/>
      <c r="P178" s="243"/>
      <c r="Q178" s="188"/>
      <c r="R178" s="188"/>
      <c r="S178" s="188"/>
      <c r="T178" s="188"/>
      <c r="U178" s="188"/>
      <c r="V178" s="188"/>
      <c r="W178" s="188"/>
      <c r="X178" s="29"/>
      <c r="Y178" s="8"/>
      <c r="Z178" s="8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</row>
    <row r="179" spans="1:62" s="1" customFormat="1">
      <c r="A179" s="25"/>
      <c r="B179" s="33"/>
      <c r="C179" s="33"/>
      <c r="D179" s="33"/>
      <c r="E179" s="33"/>
      <c r="F179" s="133"/>
      <c r="G179" s="188"/>
      <c r="H179" s="188"/>
      <c r="I179" s="188"/>
      <c r="J179" s="188"/>
      <c r="K179" s="188"/>
      <c r="L179" s="188"/>
      <c r="M179" s="188"/>
      <c r="N179" s="188"/>
      <c r="O179" s="243"/>
      <c r="P179" s="243"/>
      <c r="Q179" s="188"/>
      <c r="R179" s="188"/>
      <c r="S179" s="188"/>
      <c r="T179" s="188"/>
      <c r="U179" s="188"/>
      <c r="V179" s="188"/>
      <c r="W179" s="188"/>
      <c r="X179" s="29"/>
      <c r="Y179" s="8"/>
      <c r="Z179" s="8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</row>
    <row r="180" spans="1:62" s="1" customFormat="1">
      <c r="A180" s="25"/>
      <c r="B180" s="33"/>
      <c r="C180" s="33"/>
      <c r="D180" s="33"/>
      <c r="E180" s="33"/>
      <c r="F180" s="133"/>
      <c r="G180" s="188"/>
      <c r="H180" s="188"/>
      <c r="I180" s="188"/>
      <c r="J180" s="188"/>
      <c r="K180" s="188"/>
      <c r="L180" s="188"/>
      <c r="M180" s="188"/>
      <c r="N180" s="188"/>
      <c r="O180" s="243"/>
      <c r="P180" s="243"/>
      <c r="Q180" s="188"/>
      <c r="R180" s="188"/>
      <c r="S180" s="188"/>
      <c r="T180" s="188"/>
      <c r="U180" s="188"/>
      <c r="V180" s="188"/>
      <c r="W180" s="188"/>
      <c r="X180" s="29"/>
      <c r="Y180" s="8"/>
      <c r="Z180" s="8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</row>
    <row r="181" spans="1:62" s="1" customFormat="1">
      <c r="A181" s="25"/>
      <c r="B181" s="33"/>
      <c r="C181" s="33"/>
      <c r="D181" s="33"/>
      <c r="E181" s="33"/>
      <c r="F181" s="133"/>
      <c r="G181" s="188"/>
      <c r="H181" s="188"/>
      <c r="I181" s="188"/>
      <c r="J181" s="188"/>
      <c r="K181" s="188"/>
      <c r="L181" s="188"/>
      <c r="M181" s="188"/>
      <c r="N181" s="188"/>
      <c r="O181" s="243"/>
      <c r="P181" s="243"/>
      <c r="Q181" s="188"/>
      <c r="R181" s="188"/>
      <c r="S181" s="188"/>
      <c r="T181" s="188"/>
      <c r="U181" s="188"/>
      <c r="V181" s="188"/>
      <c r="W181" s="188"/>
      <c r="X181" s="29"/>
      <c r="Y181" s="8"/>
      <c r="Z181" s="8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</row>
    <row r="182" spans="1:62" s="1" customFormat="1">
      <c r="A182" s="25"/>
      <c r="B182" s="33"/>
      <c r="C182" s="33"/>
      <c r="D182" s="33"/>
      <c r="E182" s="33"/>
      <c r="F182" s="133"/>
      <c r="G182" s="188"/>
      <c r="H182" s="188"/>
      <c r="I182" s="188"/>
      <c r="J182" s="188"/>
      <c r="K182" s="188"/>
      <c r="L182" s="188"/>
      <c r="M182" s="188"/>
      <c r="N182" s="188"/>
      <c r="O182" s="243"/>
      <c r="P182" s="243"/>
      <c r="Q182" s="188"/>
      <c r="R182" s="188"/>
      <c r="S182" s="188"/>
      <c r="T182" s="188"/>
      <c r="U182" s="188"/>
      <c r="V182" s="188"/>
      <c r="W182" s="188"/>
      <c r="X182" s="29"/>
      <c r="Y182" s="8"/>
      <c r="Z182" s="8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</row>
    <row r="183" spans="1:62" s="1" customFormat="1">
      <c r="A183" s="25"/>
      <c r="B183" s="33"/>
      <c r="C183" s="33"/>
      <c r="D183" s="33"/>
      <c r="E183" s="33"/>
      <c r="F183" s="133"/>
      <c r="G183" s="188"/>
      <c r="H183" s="188"/>
      <c r="I183" s="188"/>
      <c r="J183" s="188"/>
      <c r="K183" s="188"/>
      <c r="L183" s="188"/>
      <c r="M183" s="188"/>
      <c r="N183" s="188"/>
      <c r="O183" s="243"/>
      <c r="P183" s="243"/>
      <c r="Q183" s="188"/>
      <c r="R183" s="188"/>
      <c r="S183" s="188"/>
      <c r="T183" s="188"/>
      <c r="U183" s="188"/>
      <c r="V183" s="188"/>
      <c r="W183" s="188"/>
      <c r="X183" s="29"/>
      <c r="Y183" s="8"/>
      <c r="Z183" s="8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</row>
    <row r="184" spans="1:62" s="1" customFormat="1">
      <c r="A184" s="25"/>
      <c r="B184" s="33"/>
      <c r="C184" s="33"/>
      <c r="D184" s="33"/>
      <c r="E184" s="33"/>
      <c r="F184" s="133"/>
      <c r="G184" s="188"/>
      <c r="H184" s="188"/>
      <c r="I184" s="188"/>
      <c r="J184" s="188"/>
      <c r="K184" s="188"/>
      <c r="L184" s="188"/>
      <c r="M184" s="188"/>
      <c r="N184" s="188"/>
      <c r="O184" s="243"/>
      <c r="P184" s="243"/>
      <c r="Q184" s="188"/>
      <c r="R184" s="188"/>
      <c r="S184" s="188"/>
      <c r="T184" s="188"/>
      <c r="U184" s="188"/>
      <c r="V184" s="188"/>
      <c r="W184" s="188"/>
      <c r="X184" s="29"/>
      <c r="Y184" s="8"/>
      <c r="Z184" s="8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</row>
    <row r="185" spans="1:62" s="1" customFormat="1">
      <c r="A185" s="25"/>
      <c r="B185" s="33"/>
      <c r="C185" s="33"/>
      <c r="D185" s="33"/>
      <c r="E185" s="33"/>
      <c r="F185" s="133"/>
      <c r="G185" s="188"/>
      <c r="H185" s="188"/>
      <c r="I185" s="188"/>
      <c r="J185" s="188"/>
      <c r="K185" s="188"/>
      <c r="L185" s="188"/>
      <c r="M185" s="188"/>
      <c r="N185" s="188"/>
      <c r="O185" s="243"/>
      <c r="P185" s="243"/>
      <c r="Q185" s="188"/>
      <c r="R185" s="188"/>
      <c r="S185" s="188"/>
      <c r="T185" s="188"/>
      <c r="U185" s="188"/>
      <c r="V185" s="188"/>
      <c r="W185" s="188"/>
      <c r="X185" s="29"/>
      <c r="Y185" s="8"/>
      <c r="Z185" s="8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</row>
    <row r="186" spans="1:62" s="1" customFormat="1">
      <c r="A186" s="25"/>
      <c r="B186" s="33"/>
      <c r="C186" s="33"/>
      <c r="D186" s="33"/>
      <c r="E186" s="33"/>
      <c r="F186" s="133"/>
      <c r="G186" s="188"/>
      <c r="H186" s="188"/>
      <c r="I186" s="188"/>
      <c r="J186" s="188"/>
      <c r="K186" s="188"/>
      <c r="L186" s="188"/>
      <c r="M186" s="188"/>
      <c r="N186" s="188"/>
      <c r="O186" s="243"/>
      <c r="P186" s="243"/>
      <c r="Q186" s="188"/>
      <c r="R186" s="188"/>
      <c r="S186" s="188"/>
      <c r="T186" s="188"/>
      <c r="U186" s="188"/>
      <c r="V186" s="188"/>
      <c r="W186" s="188"/>
      <c r="X186" s="29"/>
      <c r="Y186" s="8"/>
      <c r="Z186" s="8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</row>
    <row r="187" spans="1:62" s="1" customFormat="1">
      <c r="A187" s="25"/>
      <c r="B187" s="33"/>
      <c r="C187" s="33"/>
      <c r="D187" s="33"/>
      <c r="E187" s="33"/>
      <c r="F187" s="133"/>
      <c r="G187" s="188"/>
      <c r="H187" s="188"/>
      <c r="I187" s="188"/>
      <c r="J187" s="188"/>
      <c r="K187" s="188"/>
      <c r="L187" s="188"/>
      <c r="M187" s="188"/>
      <c r="N187" s="188"/>
      <c r="O187" s="243"/>
      <c r="P187" s="243"/>
      <c r="Q187" s="188"/>
      <c r="R187" s="188"/>
      <c r="S187" s="188"/>
      <c r="T187" s="188"/>
      <c r="U187" s="188"/>
      <c r="V187" s="188"/>
      <c r="W187" s="188"/>
      <c r="X187" s="29"/>
      <c r="Y187" s="8"/>
      <c r="Z187" s="8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</row>
    <row r="188" spans="1:62" s="1" customFormat="1">
      <c r="A188" s="25"/>
      <c r="B188" s="33"/>
      <c r="C188" s="33"/>
      <c r="D188" s="33"/>
      <c r="E188" s="33"/>
      <c r="F188" s="133"/>
      <c r="G188" s="188"/>
      <c r="H188" s="188"/>
      <c r="I188" s="188"/>
      <c r="J188" s="188"/>
      <c r="K188" s="188"/>
      <c r="L188" s="188"/>
      <c r="M188" s="188"/>
      <c r="N188" s="188"/>
      <c r="O188" s="243"/>
      <c r="P188" s="243"/>
      <c r="Q188" s="188"/>
      <c r="R188" s="188"/>
      <c r="S188" s="188"/>
      <c r="T188" s="188"/>
      <c r="U188" s="188"/>
      <c r="V188" s="188"/>
      <c r="W188" s="188"/>
      <c r="X188" s="29"/>
      <c r="Y188" s="8"/>
      <c r="Z188" s="8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</row>
    <row r="189" spans="1:62" s="1" customFormat="1">
      <c r="A189" s="25"/>
      <c r="B189" s="33"/>
      <c r="C189" s="33"/>
      <c r="D189" s="33"/>
      <c r="E189" s="33"/>
      <c r="F189" s="133"/>
      <c r="G189" s="188"/>
      <c r="H189" s="188"/>
      <c r="I189" s="188"/>
      <c r="J189" s="188"/>
      <c r="K189" s="188"/>
      <c r="L189" s="188"/>
      <c r="M189" s="188"/>
      <c r="N189" s="188"/>
      <c r="O189" s="243"/>
      <c r="P189" s="243"/>
      <c r="Q189" s="188"/>
      <c r="R189" s="188"/>
      <c r="S189" s="188"/>
      <c r="T189" s="188"/>
      <c r="U189" s="188"/>
      <c r="V189" s="188"/>
      <c r="W189" s="188"/>
      <c r="X189" s="29"/>
      <c r="Y189" s="8"/>
      <c r="Z189" s="8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</row>
    <row r="190" spans="1:62" s="1" customFormat="1">
      <c r="A190" s="25"/>
      <c r="B190" s="33"/>
      <c r="C190" s="33"/>
      <c r="D190" s="33"/>
      <c r="E190" s="33"/>
      <c r="F190" s="133"/>
      <c r="G190" s="188"/>
      <c r="H190" s="188"/>
      <c r="I190" s="188"/>
      <c r="J190" s="188"/>
      <c r="K190" s="188"/>
      <c r="L190" s="188"/>
      <c r="M190" s="188"/>
      <c r="N190" s="188"/>
      <c r="O190" s="243"/>
      <c r="P190" s="243"/>
      <c r="Q190" s="188"/>
      <c r="R190" s="188"/>
      <c r="S190" s="188"/>
      <c r="T190" s="188"/>
      <c r="U190" s="188"/>
      <c r="V190" s="188"/>
      <c r="W190" s="188"/>
      <c r="X190" s="29"/>
      <c r="Y190" s="8"/>
      <c r="Z190" s="8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</row>
    <row r="191" spans="1:62" s="1" customFormat="1">
      <c r="A191" s="25"/>
      <c r="B191" s="33"/>
      <c r="C191" s="33"/>
      <c r="D191" s="33"/>
      <c r="E191" s="33"/>
      <c r="F191" s="133"/>
      <c r="G191" s="188"/>
      <c r="H191" s="188"/>
      <c r="I191" s="188"/>
      <c r="J191" s="188"/>
      <c r="K191" s="188"/>
      <c r="L191" s="188"/>
      <c r="M191" s="188"/>
      <c r="N191" s="188"/>
      <c r="O191" s="243"/>
      <c r="P191" s="243"/>
      <c r="Q191" s="188"/>
      <c r="R191" s="188"/>
      <c r="S191" s="188"/>
      <c r="T191" s="188"/>
      <c r="U191" s="188"/>
      <c r="V191" s="188"/>
      <c r="W191" s="188"/>
      <c r="X191" s="29"/>
      <c r="Y191" s="8"/>
      <c r="Z191" s="8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</row>
    <row r="192" spans="1:62" s="1" customFormat="1">
      <c r="A192" s="25"/>
      <c r="B192" s="33"/>
      <c r="C192" s="33"/>
      <c r="D192" s="33"/>
      <c r="E192" s="33"/>
      <c r="F192" s="133"/>
      <c r="G192" s="188"/>
      <c r="H192" s="188"/>
      <c r="I192" s="188"/>
      <c r="J192" s="188"/>
      <c r="K192" s="188"/>
      <c r="L192" s="188"/>
      <c r="M192" s="188"/>
      <c r="N192" s="188"/>
      <c r="O192" s="243"/>
      <c r="P192" s="243"/>
      <c r="Q192" s="188"/>
      <c r="R192" s="188"/>
      <c r="S192" s="188"/>
      <c r="T192" s="188"/>
      <c r="U192" s="188"/>
      <c r="V192" s="188"/>
      <c r="W192" s="188"/>
      <c r="X192" s="29"/>
      <c r="Y192" s="8"/>
      <c r="Z192" s="8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</row>
    <row r="193" spans="1:62" s="1" customFormat="1">
      <c r="A193" s="25"/>
      <c r="B193" s="33"/>
      <c r="C193" s="33"/>
      <c r="D193" s="33"/>
      <c r="E193" s="33"/>
      <c r="F193" s="133"/>
      <c r="G193" s="188"/>
      <c r="H193" s="188"/>
      <c r="I193" s="188"/>
      <c r="J193" s="188"/>
      <c r="K193" s="188"/>
      <c r="L193" s="188"/>
      <c r="M193" s="188"/>
      <c r="N193" s="188"/>
      <c r="O193" s="243"/>
      <c r="P193" s="243"/>
      <c r="Q193" s="188"/>
      <c r="R193" s="188"/>
      <c r="S193" s="188"/>
      <c r="T193" s="188"/>
      <c r="U193" s="188"/>
      <c r="V193" s="188"/>
      <c r="W193" s="188"/>
      <c r="X193" s="29"/>
      <c r="Y193" s="8"/>
      <c r="Z193" s="8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</row>
    <row r="194" spans="1:62" s="1" customFormat="1">
      <c r="A194" s="25"/>
      <c r="B194" s="33"/>
      <c r="C194" s="33"/>
      <c r="D194" s="33"/>
      <c r="E194" s="33"/>
      <c r="F194" s="133"/>
      <c r="G194" s="188"/>
      <c r="H194" s="188"/>
      <c r="I194" s="188"/>
      <c r="J194" s="188"/>
      <c r="K194" s="188"/>
      <c r="L194" s="188"/>
      <c r="M194" s="188"/>
      <c r="N194" s="188"/>
      <c r="O194" s="243"/>
      <c r="P194" s="243"/>
      <c r="Q194" s="188"/>
      <c r="R194" s="188"/>
      <c r="S194" s="188"/>
      <c r="T194" s="188"/>
      <c r="U194" s="188"/>
      <c r="V194" s="188"/>
      <c r="W194" s="188"/>
      <c r="X194" s="29"/>
      <c r="Y194" s="8"/>
      <c r="Z194" s="8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</row>
    <row r="195" spans="1:62" s="1" customFormat="1">
      <c r="A195" s="25"/>
      <c r="B195" s="33"/>
      <c r="C195" s="33"/>
      <c r="D195" s="33"/>
      <c r="E195" s="33"/>
      <c r="F195" s="133"/>
      <c r="G195" s="188"/>
      <c r="H195" s="188"/>
      <c r="I195" s="188"/>
      <c r="J195" s="188"/>
      <c r="K195" s="188"/>
      <c r="L195" s="188"/>
      <c r="M195" s="188"/>
      <c r="N195" s="188"/>
      <c r="O195" s="243"/>
      <c r="P195" s="243"/>
      <c r="Q195" s="188"/>
      <c r="R195" s="188"/>
      <c r="S195" s="188"/>
      <c r="T195" s="188"/>
      <c r="U195" s="188"/>
      <c r="V195" s="188"/>
      <c r="W195" s="188"/>
      <c r="X195" s="29"/>
      <c r="Y195" s="8"/>
      <c r="Z195" s="8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</row>
    <row r="196" spans="1:62" s="1" customFormat="1">
      <c r="A196" s="25"/>
      <c r="B196" s="33"/>
      <c r="C196" s="33"/>
      <c r="D196" s="33"/>
      <c r="E196" s="33"/>
      <c r="F196" s="133"/>
      <c r="G196" s="188"/>
      <c r="H196" s="188"/>
      <c r="I196" s="188"/>
      <c r="J196" s="188"/>
      <c r="K196" s="188"/>
      <c r="L196" s="188"/>
      <c r="M196" s="188"/>
      <c r="N196" s="188"/>
      <c r="O196" s="243"/>
      <c r="P196" s="243"/>
      <c r="Q196" s="188"/>
      <c r="R196" s="188"/>
      <c r="S196" s="188"/>
      <c r="T196" s="188"/>
      <c r="U196" s="188"/>
      <c r="V196" s="188"/>
      <c r="W196" s="188"/>
      <c r="X196" s="29"/>
      <c r="Y196" s="8"/>
      <c r="Z196" s="8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</row>
    <row r="197" spans="1:62" s="1" customFormat="1">
      <c r="A197" s="25"/>
      <c r="B197" s="33"/>
      <c r="C197" s="33"/>
      <c r="D197" s="33"/>
      <c r="E197" s="33"/>
      <c r="F197" s="133"/>
      <c r="G197" s="188"/>
      <c r="H197" s="188"/>
      <c r="I197" s="188"/>
      <c r="J197" s="188"/>
      <c r="K197" s="188"/>
      <c r="L197" s="188"/>
      <c r="M197" s="188"/>
      <c r="N197" s="188"/>
      <c r="O197" s="243"/>
      <c r="P197" s="243"/>
      <c r="Q197" s="188"/>
      <c r="R197" s="188"/>
      <c r="S197" s="188"/>
      <c r="T197" s="188"/>
      <c r="U197" s="188"/>
      <c r="V197" s="188"/>
      <c r="W197" s="188"/>
      <c r="X197" s="29"/>
      <c r="Y197" s="8"/>
      <c r="Z197" s="8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</row>
    <row r="198" spans="1:62" s="1" customFormat="1">
      <c r="A198" s="25"/>
      <c r="B198" s="33"/>
      <c r="C198" s="33"/>
      <c r="D198" s="33"/>
      <c r="E198" s="33"/>
      <c r="F198" s="133"/>
      <c r="G198" s="188"/>
      <c r="H198" s="188"/>
      <c r="I198" s="188"/>
      <c r="J198" s="188"/>
      <c r="K198" s="188"/>
      <c r="L198" s="188"/>
      <c r="M198" s="188"/>
      <c r="N198" s="188"/>
      <c r="O198" s="243"/>
      <c r="P198" s="243"/>
      <c r="Q198" s="188"/>
      <c r="R198" s="188"/>
      <c r="S198" s="188"/>
      <c r="T198" s="188"/>
      <c r="U198" s="188"/>
      <c r="V198" s="188"/>
      <c r="W198" s="188"/>
      <c r="X198" s="29"/>
      <c r="Y198" s="8"/>
      <c r="Z198" s="8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</row>
    <row r="199" spans="1:62" s="1" customFormat="1">
      <c r="A199" s="25"/>
      <c r="B199" s="33"/>
      <c r="C199" s="33"/>
      <c r="D199" s="33"/>
      <c r="E199" s="33"/>
      <c r="F199" s="133"/>
      <c r="G199" s="188"/>
      <c r="H199" s="188"/>
      <c r="I199" s="188"/>
      <c r="J199" s="188"/>
      <c r="K199" s="188"/>
      <c r="L199" s="188"/>
      <c r="M199" s="188"/>
      <c r="N199" s="188"/>
      <c r="O199" s="243"/>
      <c r="P199" s="243"/>
      <c r="Q199" s="188"/>
      <c r="R199" s="188"/>
      <c r="S199" s="188"/>
      <c r="T199" s="188"/>
      <c r="U199" s="188"/>
      <c r="V199" s="188"/>
      <c r="W199" s="188"/>
      <c r="X199" s="29"/>
      <c r="Y199" s="8"/>
      <c r="Z199" s="8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</row>
    <row r="200" spans="1:62" s="1" customFormat="1">
      <c r="A200" s="25"/>
      <c r="B200" s="33"/>
      <c r="C200" s="33"/>
      <c r="D200" s="33"/>
      <c r="E200" s="33"/>
      <c r="F200" s="133"/>
      <c r="G200" s="188"/>
      <c r="H200" s="188"/>
      <c r="I200" s="188"/>
      <c r="J200" s="188"/>
      <c r="K200" s="188"/>
      <c r="L200" s="188"/>
      <c r="M200" s="188"/>
      <c r="N200" s="188"/>
      <c r="O200" s="243"/>
      <c r="P200" s="243"/>
      <c r="Q200" s="188"/>
      <c r="R200" s="188"/>
      <c r="S200" s="188"/>
      <c r="T200" s="188"/>
      <c r="U200" s="188"/>
      <c r="V200" s="188"/>
      <c r="W200" s="188"/>
      <c r="X200" s="29"/>
      <c r="Y200" s="8"/>
      <c r="Z200" s="8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</row>
    <row r="201" spans="1:62" s="1" customFormat="1">
      <c r="A201" s="25"/>
      <c r="B201" s="33"/>
      <c r="C201" s="33"/>
      <c r="D201" s="33"/>
      <c r="E201" s="33"/>
      <c r="F201" s="133"/>
      <c r="G201" s="188"/>
      <c r="H201" s="188"/>
      <c r="I201" s="188"/>
      <c r="J201" s="188"/>
      <c r="K201" s="188"/>
      <c r="L201" s="188"/>
      <c r="M201" s="188"/>
      <c r="N201" s="188"/>
      <c r="O201" s="243"/>
      <c r="P201" s="243"/>
      <c r="Q201" s="188"/>
      <c r="R201" s="188"/>
      <c r="S201" s="188"/>
      <c r="T201" s="188"/>
      <c r="U201" s="188"/>
      <c r="V201" s="188"/>
      <c r="W201" s="188"/>
      <c r="X201" s="29"/>
      <c r="Y201" s="8"/>
      <c r="Z201" s="8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</row>
    <row r="202" spans="1:62" s="1" customFormat="1">
      <c r="A202" s="25"/>
      <c r="B202" s="33"/>
      <c r="C202" s="33"/>
      <c r="D202" s="33"/>
      <c r="E202" s="33"/>
      <c r="F202" s="133"/>
      <c r="G202" s="188"/>
      <c r="H202" s="188"/>
      <c r="I202" s="188"/>
      <c r="J202" s="188"/>
      <c r="K202" s="188"/>
      <c r="L202" s="188"/>
      <c r="M202" s="188"/>
      <c r="N202" s="188"/>
      <c r="O202" s="243"/>
      <c r="P202" s="243"/>
      <c r="Q202" s="188"/>
      <c r="R202" s="188"/>
      <c r="S202" s="188"/>
      <c r="T202" s="188"/>
      <c r="U202" s="188"/>
      <c r="V202" s="188"/>
      <c r="W202" s="188"/>
      <c r="X202" s="29"/>
      <c r="Y202" s="8"/>
      <c r="Z202" s="8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</row>
    <row r="203" spans="1:62" s="1" customFormat="1">
      <c r="A203" s="25"/>
      <c r="B203" s="33"/>
      <c r="C203" s="33"/>
      <c r="D203" s="33"/>
      <c r="E203" s="33"/>
      <c r="F203" s="133"/>
      <c r="G203" s="188"/>
      <c r="H203" s="188"/>
      <c r="I203" s="188"/>
      <c r="J203" s="188"/>
      <c r="K203" s="188"/>
      <c r="L203" s="188"/>
      <c r="M203" s="188"/>
      <c r="N203" s="188"/>
      <c r="O203" s="243"/>
      <c r="P203" s="243"/>
      <c r="Q203" s="188"/>
      <c r="R203" s="188"/>
      <c r="S203" s="188"/>
      <c r="T203" s="188"/>
      <c r="U203" s="188"/>
      <c r="V203" s="188"/>
      <c r="W203" s="188"/>
      <c r="X203" s="29"/>
      <c r="Y203" s="8"/>
      <c r="Z203" s="8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</row>
    <row r="204" spans="1:62" s="1" customFormat="1">
      <c r="A204" s="25"/>
      <c r="B204" s="33"/>
      <c r="C204" s="33"/>
      <c r="D204" s="33"/>
      <c r="E204" s="33"/>
      <c r="F204" s="133"/>
      <c r="G204" s="188"/>
      <c r="H204" s="188"/>
      <c r="I204" s="188"/>
      <c r="J204" s="188"/>
      <c r="K204" s="188"/>
      <c r="L204" s="188"/>
      <c r="M204" s="188"/>
      <c r="N204" s="188"/>
      <c r="O204" s="243"/>
      <c r="P204" s="243"/>
      <c r="Q204" s="188"/>
      <c r="R204" s="188"/>
      <c r="S204" s="188"/>
      <c r="T204" s="188"/>
      <c r="U204" s="188"/>
      <c r="V204" s="188"/>
      <c r="W204" s="188"/>
      <c r="X204" s="29"/>
      <c r="Y204" s="8"/>
      <c r="Z204" s="8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</row>
    <row r="205" spans="1:62" s="1" customFormat="1">
      <c r="A205" s="25"/>
      <c r="B205" s="33"/>
      <c r="C205" s="33"/>
      <c r="D205" s="33"/>
      <c r="E205" s="33"/>
      <c r="F205" s="133"/>
      <c r="G205" s="188"/>
      <c r="H205" s="188"/>
      <c r="I205" s="188"/>
      <c r="J205" s="188"/>
      <c r="K205" s="188"/>
      <c r="L205" s="188"/>
      <c r="M205" s="188"/>
      <c r="N205" s="188"/>
      <c r="O205" s="243"/>
      <c r="P205" s="243"/>
      <c r="Q205" s="188"/>
      <c r="R205" s="188"/>
      <c r="S205" s="188"/>
      <c r="T205" s="188"/>
      <c r="U205" s="188"/>
      <c r="V205" s="188"/>
      <c r="W205" s="188"/>
      <c r="X205" s="29"/>
      <c r="Y205" s="8"/>
      <c r="Z205" s="8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</row>
    <row r="206" spans="1:62" s="1" customFormat="1">
      <c r="A206" s="25"/>
      <c r="B206" s="33"/>
      <c r="C206" s="33"/>
      <c r="D206" s="33"/>
      <c r="E206" s="33"/>
      <c r="F206" s="133"/>
      <c r="G206" s="188"/>
      <c r="H206" s="188"/>
      <c r="I206" s="188"/>
      <c r="J206" s="188"/>
      <c r="K206" s="188"/>
      <c r="L206" s="188"/>
      <c r="M206" s="188"/>
      <c r="N206" s="188"/>
      <c r="O206" s="243"/>
      <c r="P206" s="243"/>
      <c r="Q206" s="188"/>
      <c r="R206" s="188"/>
      <c r="S206" s="188"/>
      <c r="T206" s="188"/>
      <c r="U206" s="188"/>
      <c r="V206" s="188"/>
      <c r="W206" s="188"/>
      <c r="X206" s="29"/>
      <c r="Y206" s="8"/>
      <c r="Z206" s="8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</row>
    <row r="207" spans="1:62" s="1" customFormat="1">
      <c r="A207" s="25"/>
      <c r="B207" s="33"/>
      <c r="C207" s="33"/>
      <c r="D207" s="33"/>
      <c r="E207" s="33"/>
      <c r="F207" s="133"/>
      <c r="G207" s="188"/>
      <c r="H207" s="188"/>
      <c r="I207" s="188"/>
      <c r="J207" s="188"/>
      <c r="K207" s="188"/>
      <c r="L207" s="188"/>
      <c r="M207" s="188"/>
      <c r="N207" s="188"/>
      <c r="O207" s="243"/>
      <c r="P207" s="243"/>
      <c r="Q207" s="188"/>
      <c r="R207" s="188"/>
      <c r="S207" s="188"/>
      <c r="T207" s="188"/>
      <c r="U207" s="188"/>
      <c r="V207" s="188"/>
      <c r="W207" s="188"/>
      <c r="X207" s="29"/>
      <c r="Y207" s="8"/>
      <c r="Z207" s="8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</row>
    <row r="208" spans="1:62" s="1" customFormat="1">
      <c r="A208" s="25"/>
      <c r="B208" s="33"/>
      <c r="C208" s="33"/>
      <c r="D208" s="33"/>
      <c r="E208" s="33"/>
      <c r="F208" s="133"/>
      <c r="G208" s="188"/>
      <c r="H208" s="188"/>
      <c r="I208" s="188"/>
      <c r="J208" s="188"/>
      <c r="K208" s="188"/>
      <c r="L208" s="188"/>
      <c r="M208" s="188"/>
      <c r="N208" s="188"/>
      <c r="O208" s="243"/>
      <c r="P208" s="243"/>
      <c r="Q208" s="188"/>
      <c r="R208" s="188"/>
      <c r="S208" s="188"/>
      <c r="T208" s="188"/>
      <c r="U208" s="188"/>
      <c r="V208" s="188"/>
      <c r="W208" s="188"/>
      <c r="X208" s="29"/>
      <c r="Y208" s="8"/>
      <c r="Z208" s="8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</row>
    <row r="209" spans="1:62" s="1" customFormat="1">
      <c r="A209" s="25"/>
      <c r="B209" s="33"/>
      <c r="C209" s="33"/>
      <c r="D209" s="33"/>
      <c r="E209" s="33"/>
      <c r="F209" s="133"/>
      <c r="G209" s="188"/>
      <c r="H209" s="188"/>
      <c r="I209" s="188"/>
      <c r="J209" s="188"/>
      <c r="K209" s="188"/>
      <c r="L209" s="188"/>
      <c r="M209" s="188"/>
      <c r="N209" s="188"/>
      <c r="O209" s="243"/>
      <c r="P209" s="243"/>
      <c r="Q209" s="188"/>
      <c r="R209" s="188"/>
      <c r="S209" s="188"/>
      <c r="T209" s="188"/>
      <c r="U209" s="188"/>
      <c r="V209" s="188"/>
      <c r="W209" s="188"/>
      <c r="X209" s="29"/>
      <c r="Y209" s="8"/>
      <c r="Z209" s="8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</row>
    <row r="210" spans="1:62" s="1" customFormat="1">
      <c r="A210" s="25"/>
      <c r="B210" s="33"/>
      <c r="C210" s="33"/>
      <c r="D210" s="33"/>
      <c r="E210" s="33"/>
      <c r="F210" s="133"/>
      <c r="G210" s="188"/>
      <c r="H210" s="188"/>
      <c r="I210" s="188"/>
      <c r="J210" s="188"/>
      <c r="K210" s="188"/>
      <c r="L210" s="188"/>
      <c r="M210" s="188"/>
      <c r="N210" s="188"/>
      <c r="O210" s="243"/>
      <c r="P210" s="243"/>
      <c r="Q210" s="188"/>
      <c r="R210" s="188"/>
      <c r="S210" s="188"/>
      <c r="T210" s="188"/>
      <c r="U210" s="188"/>
      <c r="V210" s="188"/>
      <c r="W210" s="188"/>
      <c r="X210" s="29"/>
      <c r="Y210" s="8"/>
      <c r="Z210" s="8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</row>
    <row r="211" spans="1:62" s="1" customFormat="1">
      <c r="A211" s="25"/>
      <c r="B211" s="33"/>
      <c r="C211" s="33"/>
      <c r="D211" s="33"/>
      <c r="E211" s="33"/>
      <c r="F211" s="133"/>
      <c r="G211" s="188"/>
      <c r="H211" s="188"/>
      <c r="I211" s="188"/>
      <c r="J211" s="188"/>
      <c r="K211" s="188"/>
      <c r="L211" s="188"/>
      <c r="M211" s="188"/>
      <c r="N211" s="188"/>
      <c r="O211" s="243"/>
      <c r="P211" s="243"/>
      <c r="Q211" s="188"/>
      <c r="R211" s="188"/>
      <c r="S211" s="188"/>
      <c r="T211" s="188"/>
      <c r="U211" s="188"/>
      <c r="V211" s="188"/>
      <c r="W211" s="188"/>
      <c r="X211" s="29"/>
      <c r="Y211" s="8"/>
      <c r="Z211" s="8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</row>
    <row r="212" spans="1:62" s="1" customFormat="1">
      <c r="A212" s="25"/>
      <c r="B212" s="33"/>
      <c r="C212" s="33"/>
      <c r="D212" s="33"/>
      <c r="E212" s="33"/>
      <c r="F212" s="133"/>
      <c r="G212" s="188"/>
      <c r="H212" s="188"/>
      <c r="I212" s="188"/>
      <c r="J212" s="188"/>
      <c r="K212" s="188"/>
      <c r="L212" s="188"/>
      <c r="M212" s="188"/>
      <c r="N212" s="188"/>
      <c r="O212" s="243"/>
      <c r="P212" s="243"/>
      <c r="Q212" s="188"/>
      <c r="R212" s="188"/>
      <c r="S212" s="188"/>
      <c r="T212" s="188"/>
      <c r="U212" s="188"/>
      <c r="V212" s="188"/>
      <c r="W212" s="188"/>
      <c r="X212" s="29"/>
      <c r="Y212" s="8"/>
      <c r="Z212" s="8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</row>
    <row r="213" spans="1:62" s="1" customFormat="1">
      <c r="A213" s="25"/>
      <c r="B213" s="33"/>
      <c r="C213" s="33"/>
      <c r="D213" s="33"/>
      <c r="E213" s="33"/>
      <c r="F213" s="133"/>
      <c r="G213" s="188"/>
      <c r="H213" s="188"/>
      <c r="I213" s="188"/>
      <c r="J213" s="188"/>
      <c r="K213" s="188"/>
      <c r="L213" s="188"/>
      <c r="M213" s="188"/>
      <c r="N213" s="188"/>
      <c r="O213" s="243"/>
      <c r="P213" s="243"/>
      <c r="Q213" s="188"/>
      <c r="R213" s="188"/>
      <c r="S213" s="188"/>
      <c r="T213" s="188"/>
      <c r="U213" s="188"/>
      <c r="V213" s="188"/>
      <c r="W213" s="188"/>
      <c r="X213" s="29"/>
      <c r="Y213" s="8"/>
      <c r="Z213" s="8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</row>
    <row r="214" spans="1:62" s="1" customFormat="1">
      <c r="A214" s="25"/>
      <c r="B214" s="33"/>
      <c r="C214" s="33"/>
      <c r="D214" s="33"/>
      <c r="E214" s="33"/>
      <c r="F214" s="133"/>
      <c r="G214" s="188"/>
      <c r="H214" s="188"/>
      <c r="I214" s="188"/>
      <c r="J214" s="188"/>
      <c r="K214" s="188"/>
      <c r="L214" s="188"/>
      <c r="M214" s="188"/>
      <c r="N214" s="188"/>
      <c r="O214" s="243"/>
      <c r="P214" s="243"/>
      <c r="Q214" s="188"/>
      <c r="R214" s="188"/>
      <c r="S214" s="188"/>
      <c r="T214" s="188"/>
      <c r="U214" s="188"/>
      <c r="V214" s="188"/>
      <c r="W214" s="188"/>
      <c r="X214" s="29"/>
      <c r="Y214" s="8"/>
      <c r="Z214" s="8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</row>
    <row r="215" spans="1:62" s="1" customFormat="1">
      <c r="A215" s="25"/>
      <c r="B215" s="33"/>
      <c r="C215" s="33"/>
      <c r="D215" s="33"/>
      <c r="E215" s="33"/>
      <c r="F215" s="133"/>
      <c r="G215" s="188"/>
      <c r="H215" s="188"/>
      <c r="I215" s="188"/>
      <c r="J215" s="188"/>
      <c r="K215" s="188"/>
      <c r="L215" s="188"/>
      <c r="M215" s="188"/>
      <c r="N215" s="188"/>
      <c r="O215" s="243"/>
      <c r="P215" s="243"/>
      <c r="Q215" s="188"/>
      <c r="R215" s="188"/>
      <c r="S215" s="188"/>
      <c r="T215" s="188"/>
      <c r="U215" s="188"/>
      <c r="V215" s="188"/>
      <c r="W215" s="188"/>
      <c r="X215" s="29"/>
      <c r="Y215" s="8"/>
      <c r="Z215" s="8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</row>
    <row r="216" spans="1:62" s="1" customFormat="1">
      <c r="A216" s="25"/>
      <c r="B216" s="33"/>
      <c r="C216" s="33"/>
      <c r="D216" s="33"/>
      <c r="E216" s="33"/>
      <c r="F216" s="133"/>
      <c r="G216" s="188"/>
      <c r="H216" s="188"/>
      <c r="I216" s="188"/>
      <c r="J216" s="188"/>
      <c r="K216" s="188"/>
      <c r="L216" s="188"/>
      <c r="M216" s="188"/>
      <c r="N216" s="188"/>
      <c r="O216" s="243"/>
      <c r="P216" s="243"/>
      <c r="Q216" s="188"/>
      <c r="R216" s="188"/>
      <c r="S216" s="188"/>
      <c r="T216" s="188"/>
      <c r="U216" s="188"/>
      <c r="V216" s="188"/>
      <c r="W216" s="188"/>
      <c r="X216" s="29"/>
      <c r="Y216" s="8"/>
      <c r="Z216" s="8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</row>
    <row r="217" spans="1:62" s="1" customFormat="1">
      <c r="A217" s="25"/>
      <c r="B217" s="33"/>
      <c r="C217" s="33"/>
      <c r="D217" s="33"/>
      <c r="E217" s="33"/>
      <c r="F217" s="133"/>
      <c r="G217" s="188"/>
      <c r="H217" s="188"/>
      <c r="I217" s="188"/>
      <c r="J217" s="188"/>
      <c r="K217" s="188"/>
      <c r="L217" s="188"/>
      <c r="M217" s="188"/>
      <c r="N217" s="188"/>
      <c r="O217" s="243"/>
      <c r="P217" s="243"/>
      <c r="Q217" s="188"/>
      <c r="R217" s="188"/>
      <c r="S217" s="188"/>
      <c r="T217" s="188"/>
      <c r="U217" s="188"/>
      <c r="V217" s="188"/>
      <c r="W217" s="188"/>
      <c r="X217" s="29"/>
      <c r="Y217" s="8"/>
      <c r="Z217" s="8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</row>
    <row r="218" spans="1:62" s="1" customFormat="1">
      <c r="A218" s="25"/>
      <c r="B218" s="33"/>
      <c r="C218" s="33"/>
      <c r="D218" s="33"/>
      <c r="E218" s="33"/>
      <c r="F218" s="133"/>
      <c r="G218" s="188"/>
      <c r="H218" s="188"/>
      <c r="I218" s="188"/>
      <c r="J218" s="188"/>
      <c r="K218" s="188"/>
      <c r="L218" s="188"/>
      <c r="M218" s="188"/>
      <c r="N218" s="188"/>
      <c r="O218" s="243"/>
      <c r="P218" s="243"/>
      <c r="Q218" s="188"/>
      <c r="R218" s="188"/>
      <c r="S218" s="188"/>
      <c r="T218" s="188"/>
      <c r="U218" s="188"/>
      <c r="V218" s="188"/>
      <c r="W218" s="188"/>
      <c r="X218" s="29"/>
      <c r="Y218" s="8"/>
      <c r="Z218" s="8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</row>
    <row r="219" spans="1:62" s="1" customFormat="1">
      <c r="A219" s="25"/>
      <c r="B219" s="33"/>
      <c r="C219" s="33"/>
      <c r="D219" s="33"/>
      <c r="E219" s="33"/>
      <c r="F219" s="133"/>
      <c r="G219" s="188"/>
      <c r="H219" s="188"/>
      <c r="I219" s="188"/>
      <c r="J219" s="188"/>
      <c r="K219" s="188"/>
      <c r="L219" s="188"/>
      <c r="M219" s="188"/>
      <c r="N219" s="188"/>
      <c r="O219" s="243"/>
      <c r="P219" s="243"/>
      <c r="Q219" s="188"/>
      <c r="R219" s="188"/>
      <c r="S219" s="188"/>
      <c r="T219" s="188"/>
      <c r="U219" s="188"/>
      <c r="V219" s="188"/>
      <c r="W219" s="188"/>
      <c r="X219" s="29"/>
      <c r="Y219" s="8"/>
      <c r="Z219" s="8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</row>
    <row r="220" spans="1:62" s="1" customFormat="1">
      <c r="A220" s="25"/>
      <c r="B220" s="33"/>
      <c r="C220" s="33"/>
      <c r="D220" s="33"/>
      <c r="E220" s="33"/>
      <c r="F220" s="133"/>
      <c r="G220" s="188"/>
      <c r="H220" s="188"/>
      <c r="I220" s="188"/>
      <c r="J220" s="188"/>
      <c r="K220" s="188"/>
      <c r="L220" s="188"/>
      <c r="M220" s="188"/>
      <c r="N220" s="188"/>
      <c r="O220" s="243"/>
      <c r="P220" s="243"/>
      <c r="Q220" s="188"/>
      <c r="R220" s="188"/>
      <c r="S220" s="188"/>
      <c r="T220" s="188"/>
      <c r="U220" s="188"/>
      <c r="V220" s="188"/>
      <c r="W220" s="188"/>
      <c r="X220" s="29"/>
      <c r="Y220" s="8"/>
      <c r="Z220" s="8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</row>
    <row r="221" spans="1:62" s="1" customFormat="1">
      <c r="A221" s="25"/>
      <c r="B221" s="33"/>
      <c r="C221" s="33"/>
      <c r="D221" s="33"/>
      <c r="E221" s="33"/>
      <c r="F221" s="133"/>
      <c r="G221" s="188"/>
      <c r="H221" s="188"/>
      <c r="I221" s="188"/>
      <c r="J221" s="188"/>
      <c r="K221" s="188"/>
      <c r="L221" s="188"/>
      <c r="M221" s="188"/>
      <c r="N221" s="188"/>
      <c r="O221" s="243"/>
      <c r="P221" s="243"/>
      <c r="Q221" s="188"/>
      <c r="R221" s="188"/>
      <c r="S221" s="188"/>
      <c r="T221" s="188"/>
      <c r="U221" s="188"/>
      <c r="V221" s="188"/>
      <c r="W221" s="188"/>
      <c r="X221" s="29"/>
      <c r="Y221" s="8"/>
      <c r="Z221" s="8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</row>
    <row r="222" spans="1:62" s="1" customFormat="1">
      <c r="A222" s="25"/>
      <c r="B222" s="33"/>
      <c r="C222" s="33"/>
      <c r="D222" s="33"/>
      <c r="E222" s="33"/>
      <c r="F222" s="133"/>
      <c r="G222" s="188"/>
      <c r="H222" s="188"/>
      <c r="I222" s="188"/>
      <c r="J222" s="188"/>
      <c r="K222" s="188"/>
      <c r="L222" s="188"/>
      <c r="M222" s="188"/>
      <c r="N222" s="188"/>
      <c r="O222" s="243"/>
      <c r="P222" s="243"/>
      <c r="Q222" s="188"/>
      <c r="R222" s="188"/>
      <c r="S222" s="188"/>
      <c r="T222" s="188"/>
      <c r="U222" s="188"/>
      <c r="V222" s="188"/>
      <c r="W222" s="188"/>
      <c r="X222" s="29"/>
      <c r="Y222" s="8"/>
      <c r="Z222" s="8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</row>
    <row r="223" spans="1:62" s="1" customFormat="1">
      <c r="A223" s="25"/>
      <c r="B223" s="33"/>
      <c r="C223" s="33"/>
      <c r="D223" s="33"/>
      <c r="E223" s="33"/>
      <c r="F223" s="133"/>
      <c r="G223" s="188"/>
      <c r="H223" s="188"/>
      <c r="I223" s="188"/>
      <c r="J223" s="188"/>
      <c r="K223" s="188"/>
      <c r="L223" s="188"/>
      <c r="M223" s="188"/>
      <c r="N223" s="188"/>
      <c r="O223" s="243"/>
      <c r="P223" s="243"/>
      <c r="Q223" s="188"/>
      <c r="R223" s="188"/>
      <c r="S223" s="188"/>
      <c r="T223" s="188"/>
      <c r="U223" s="188"/>
      <c r="V223" s="188"/>
      <c r="W223" s="188"/>
      <c r="X223" s="29"/>
      <c r="Y223" s="8"/>
      <c r="Z223" s="8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</row>
    <row r="224" spans="1:62" s="1" customFormat="1">
      <c r="A224" s="25"/>
      <c r="B224" s="33"/>
      <c r="C224" s="33"/>
      <c r="D224" s="33"/>
      <c r="E224" s="33"/>
      <c r="F224" s="133"/>
      <c r="G224" s="188"/>
      <c r="H224" s="188"/>
      <c r="I224" s="188"/>
      <c r="J224" s="188"/>
      <c r="K224" s="188"/>
      <c r="L224" s="188"/>
      <c r="M224" s="188"/>
      <c r="N224" s="188"/>
      <c r="O224" s="243"/>
      <c r="P224" s="243"/>
      <c r="Q224" s="188"/>
      <c r="R224" s="188"/>
      <c r="S224" s="188"/>
      <c r="T224" s="188"/>
      <c r="U224" s="188"/>
      <c r="V224" s="188"/>
      <c r="W224" s="188"/>
      <c r="X224" s="29"/>
      <c r="Y224" s="8"/>
      <c r="Z224" s="8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</row>
    <row r="225" spans="1:62" s="1" customFormat="1">
      <c r="A225" s="25"/>
      <c r="B225" s="33"/>
      <c r="C225" s="33"/>
      <c r="D225" s="33"/>
      <c r="E225" s="33"/>
      <c r="F225" s="133"/>
      <c r="G225" s="188"/>
      <c r="H225" s="188"/>
      <c r="I225" s="188"/>
      <c r="J225" s="188"/>
      <c r="K225" s="188"/>
      <c r="L225" s="188"/>
      <c r="M225" s="188"/>
      <c r="N225" s="188"/>
      <c r="O225" s="243"/>
      <c r="P225" s="243"/>
      <c r="Q225" s="188"/>
      <c r="R225" s="188"/>
      <c r="S225" s="188"/>
      <c r="T225" s="188"/>
      <c r="U225" s="188"/>
      <c r="V225" s="188"/>
      <c r="W225" s="188"/>
      <c r="X225" s="29"/>
      <c r="Y225" s="8"/>
      <c r="Z225" s="8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</row>
    <row r="226" spans="1:62" s="1" customFormat="1">
      <c r="A226" s="25"/>
      <c r="B226" s="33"/>
      <c r="C226" s="33"/>
      <c r="D226" s="33"/>
      <c r="E226" s="33"/>
      <c r="F226" s="133"/>
      <c r="G226" s="188"/>
      <c r="H226" s="188"/>
      <c r="I226" s="188"/>
      <c r="J226" s="188"/>
      <c r="K226" s="188"/>
      <c r="L226" s="188"/>
      <c r="M226" s="188"/>
      <c r="N226" s="188"/>
      <c r="O226" s="243"/>
      <c r="P226" s="243"/>
      <c r="Q226" s="188"/>
      <c r="R226" s="188"/>
      <c r="S226" s="188"/>
      <c r="T226" s="188"/>
      <c r="U226" s="188"/>
      <c r="V226" s="188"/>
      <c r="W226" s="188"/>
      <c r="X226" s="29"/>
      <c r="Y226" s="8"/>
      <c r="Z226" s="8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</row>
    <row r="227" spans="1:62" s="1" customFormat="1">
      <c r="A227" s="25"/>
      <c r="B227" s="33"/>
      <c r="C227" s="33"/>
      <c r="D227" s="33"/>
      <c r="E227" s="33"/>
      <c r="F227" s="133"/>
      <c r="G227" s="188"/>
      <c r="H227" s="188"/>
      <c r="I227" s="188"/>
      <c r="J227" s="188"/>
      <c r="K227" s="188"/>
      <c r="L227" s="188"/>
      <c r="M227" s="188"/>
      <c r="N227" s="188"/>
      <c r="O227" s="243"/>
      <c r="P227" s="243"/>
      <c r="Q227" s="188"/>
      <c r="R227" s="188"/>
      <c r="S227" s="188"/>
      <c r="T227" s="188"/>
      <c r="U227" s="188"/>
      <c r="V227" s="188"/>
      <c r="W227" s="188"/>
      <c r="X227" s="29"/>
      <c r="Y227" s="8"/>
      <c r="Z227" s="8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</row>
    <row r="228" spans="1:62" s="1" customFormat="1">
      <c r="A228" s="25"/>
      <c r="B228" s="33"/>
      <c r="C228" s="33"/>
      <c r="D228" s="33"/>
      <c r="E228" s="33"/>
      <c r="F228" s="133"/>
      <c r="G228" s="188"/>
      <c r="H228" s="188"/>
      <c r="I228" s="188"/>
      <c r="J228" s="188"/>
      <c r="K228" s="188"/>
      <c r="L228" s="188"/>
      <c r="M228" s="188"/>
      <c r="N228" s="188"/>
      <c r="O228" s="243"/>
      <c r="P228" s="243"/>
      <c r="Q228" s="188"/>
      <c r="R228" s="188"/>
      <c r="S228" s="188"/>
      <c r="T228" s="188"/>
      <c r="U228" s="188"/>
      <c r="V228" s="188"/>
      <c r="W228" s="188"/>
      <c r="X228" s="29"/>
      <c r="Y228" s="8"/>
      <c r="Z228" s="8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</row>
    <row r="229" spans="1:62" s="1" customFormat="1">
      <c r="A229" s="25"/>
      <c r="B229" s="33"/>
      <c r="C229" s="33"/>
      <c r="D229" s="33"/>
      <c r="E229" s="33"/>
      <c r="F229" s="133"/>
      <c r="G229" s="188"/>
      <c r="H229" s="188"/>
      <c r="I229" s="188"/>
      <c r="J229" s="188"/>
      <c r="K229" s="188"/>
      <c r="L229" s="188"/>
      <c r="M229" s="188"/>
      <c r="N229" s="188"/>
      <c r="O229" s="243"/>
      <c r="P229" s="243"/>
      <c r="Q229" s="188"/>
      <c r="R229" s="188"/>
      <c r="S229" s="188"/>
      <c r="T229" s="188"/>
      <c r="U229" s="188"/>
      <c r="V229" s="188"/>
      <c r="W229" s="188"/>
      <c r="X229" s="29"/>
      <c r="Y229" s="8"/>
      <c r="Z229" s="8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</row>
    <row r="230" spans="1:62" s="1" customFormat="1">
      <c r="A230" s="25"/>
      <c r="B230" s="33"/>
      <c r="C230" s="33"/>
      <c r="D230" s="33"/>
      <c r="E230" s="33"/>
      <c r="F230" s="133"/>
      <c r="G230" s="188"/>
      <c r="H230" s="188"/>
      <c r="I230" s="188"/>
      <c r="J230" s="188"/>
      <c r="K230" s="188"/>
      <c r="L230" s="188"/>
      <c r="M230" s="188"/>
      <c r="N230" s="188"/>
      <c r="O230" s="243"/>
      <c r="P230" s="243"/>
      <c r="Q230" s="188"/>
      <c r="R230" s="188"/>
      <c r="S230" s="188"/>
      <c r="T230" s="188"/>
      <c r="U230" s="188"/>
      <c r="V230" s="188"/>
      <c r="W230" s="188"/>
      <c r="X230" s="29"/>
      <c r="Y230" s="8"/>
      <c r="Z230" s="8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</row>
    <row r="231" spans="1:62" s="1" customFormat="1">
      <c r="A231" s="25"/>
      <c r="B231" s="33"/>
      <c r="C231" s="33"/>
      <c r="D231" s="33"/>
      <c r="E231" s="33"/>
      <c r="F231" s="133"/>
      <c r="G231" s="188"/>
      <c r="H231" s="188"/>
      <c r="I231" s="188"/>
      <c r="J231" s="188"/>
      <c r="K231" s="188"/>
      <c r="L231" s="188"/>
      <c r="M231" s="188"/>
      <c r="N231" s="188"/>
      <c r="O231" s="243"/>
      <c r="P231" s="243"/>
      <c r="Q231" s="188"/>
      <c r="R231" s="188"/>
      <c r="S231" s="188"/>
      <c r="T231" s="188"/>
      <c r="U231" s="188"/>
      <c r="V231" s="188"/>
      <c r="W231" s="188"/>
      <c r="X231" s="29"/>
      <c r="Y231" s="8"/>
      <c r="Z231" s="8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</row>
    <row r="232" spans="1:62" s="1" customFormat="1">
      <c r="A232" s="25"/>
      <c r="B232" s="33"/>
      <c r="C232" s="33"/>
      <c r="D232" s="33"/>
      <c r="E232" s="33"/>
      <c r="F232" s="133"/>
      <c r="G232" s="188"/>
      <c r="H232" s="188"/>
      <c r="I232" s="188"/>
      <c r="J232" s="188"/>
      <c r="K232" s="188"/>
      <c r="L232" s="188"/>
      <c r="M232" s="188"/>
      <c r="N232" s="188"/>
      <c r="O232" s="243"/>
      <c r="P232" s="243"/>
      <c r="Q232" s="188"/>
      <c r="R232" s="188"/>
      <c r="S232" s="188"/>
      <c r="T232" s="188"/>
      <c r="U232" s="188"/>
      <c r="V232" s="188"/>
      <c r="W232" s="188"/>
      <c r="X232" s="29"/>
      <c r="Y232" s="8"/>
      <c r="Z232" s="8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</row>
    <row r="233" spans="1:62" s="1" customFormat="1">
      <c r="A233" s="25"/>
      <c r="B233" s="33"/>
      <c r="C233" s="33"/>
      <c r="D233" s="33"/>
      <c r="E233" s="33"/>
      <c r="F233" s="133"/>
      <c r="G233" s="188"/>
      <c r="H233" s="188"/>
      <c r="I233" s="188"/>
      <c r="J233" s="188"/>
      <c r="K233" s="188"/>
      <c r="L233" s="188"/>
      <c r="M233" s="188"/>
      <c r="N233" s="188"/>
      <c r="O233" s="243"/>
      <c r="P233" s="243"/>
      <c r="Q233" s="188"/>
      <c r="R233" s="188"/>
      <c r="S233" s="188"/>
      <c r="T233" s="188"/>
      <c r="U233" s="188"/>
      <c r="V233" s="188"/>
      <c r="W233" s="188"/>
      <c r="X233" s="29"/>
      <c r="Y233" s="8"/>
      <c r="Z233" s="8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</row>
    <row r="234" spans="1:62" s="1" customFormat="1">
      <c r="A234" s="25"/>
      <c r="B234" s="33"/>
      <c r="C234" s="33"/>
      <c r="D234" s="33"/>
      <c r="E234" s="33"/>
      <c r="F234" s="133"/>
      <c r="G234" s="188"/>
      <c r="H234" s="188"/>
      <c r="I234" s="188"/>
      <c r="J234" s="188"/>
      <c r="K234" s="188"/>
      <c r="L234" s="188"/>
      <c r="M234" s="188"/>
      <c r="N234" s="188"/>
      <c r="O234" s="243"/>
      <c r="P234" s="243"/>
      <c r="Q234" s="188"/>
      <c r="R234" s="188"/>
      <c r="S234" s="188"/>
      <c r="T234" s="188"/>
      <c r="U234" s="188"/>
      <c r="V234" s="188"/>
      <c r="W234" s="188"/>
      <c r="X234" s="29"/>
      <c r="Y234" s="8"/>
      <c r="Z234" s="8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</row>
    <row r="235" spans="1:62" s="1" customFormat="1">
      <c r="A235" s="25"/>
      <c r="B235" s="33"/>
      <c r="C235" s="33"/>
      <c r="D235" s="33"/>
      <c r="E235" s="33"/>
      <c r="F235" s="133"/>
      <c r="G235" s="188"/>
      <c r="H235" s="188"/>
      <c r="I235" s="188"/>
      <c r="J235" s="188"/>
      <c r="K235" s="188"/>
      <c r="L235" s="188"/>
      <c r="M235" s="188"/>
      <c r="N235" s="188"/>
      <c r="O235" s="243"/>
      <c r="P235" s="243"/>
      <c r="Q235" s="188"/>
      <c r="R235" s="188"/>
      <c r="S235" s="188"/>
      <c r="T235" s="188"/>
      <c r="U235" s="188"/>
      <c r="V235" s="188"/>
      <c r="W235" s="188"/>
      <c r="X235" s="29"/>
      <c r="Y235" s="8"/>
      <c r="Z235" s="8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</row>
    <row r="236" spans="1:62" s="1" customFormat="1">
      <c r="A236" s="25"/>
      <c r="B236" s="33"/>
      <c r="C236" s="33"/>
      <c r="D236" s="33"/>
      <c r="E236" s="33"/>
      <c r="F236" s="133"/>
      <c r="G236" s="188"/>
      <c r="H236" s="188"/>
      <c r="I236" s="188"/>
      <c r="J236" s="188"/>
      <c r="K236" s="188"/>
      <c r="L236" s="188"/>
      <c r="M236" s="188"/>
      <c r="N236" s="188"/>
      <c r="O236" s="243"/>
      <c r="P236" s="243"/>
      <c r="Q236" s="188"/>
      <c r="R236" s="188"/>
      <c r="S236" s="188"/>
      <c r="T236" s="188"/>
      <c r="U236" s="188"/>
      <c r="V236" s="188"/>
      <c r="W236" s="188"/>
      <c r="X236" s="29"/>
      <c r="Y236" s="8"/>
      <c r="Z236" s="8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</row>
    <row r="237" spans="1:62" s="1" customFormat="1">
      <c r="A237" s="25"/>
      <c r="B237" s="33"/>
      <c r="C237" s="33"/>
      <c r="D237" s="33"/>
      <c r="E237" s="33"/>
      <c r="F237" s="133"/>
      <c r="G237" s="188"/>
      <c r="H237" s="188"/>
      <c r="I237" s="188"/>
      <c r="J237" s="188"/>
      <c r="K237" s="188"/>
      <c r="L237" s="188"/>
      <c r="M237" s="188"/>
      <c r="N237" s="188"/>
      <c r="O237" s="243"/>
      <c r="P237" s="243"/>
      <c r="Q237" s="188"/>
      <c r="R237" s="188"/>
      <c r="S237" s="188"/>
      <c r="T237" s="188"/>
      <c r="U237" s="188"/>
      <c r="V237" s="188"/>
      <c r="W237" s="188"/>
      <c r="X237" s="29"/>
      <c r="Y237" s="8"/>
      <c r="Z237" s="8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</row>
    <row r="238" spans="1:62" s="1" customFormat="1">
      <c r="A238" s="25"/>
      <c r="B238" s="33"/>
      <c r="C238" s="33"/>
      <c r="D238" s="33"/>
      <c r="E238" s="33"/>
      <c r="F238" s="133"/>
      <c r="G238" s="188"/>
      <c r="H238" s="188"/>
      <c r="I238" s="188"/>
      <c r="J238" s="188"/>
      <c r="K238" s="188"/>
      <c r="L238" s="188"/>
      <c r="M238" s="188"/>
      <c r="N238" s="188"/>
      <c r="O238" s="243"/>
      <c r="P238" s="243"/>
      <c r="Q238" s="188"/>
      <c r="R238" s="188"/>
      <c r="S238" s="188"/>
      <c r="T238" s="188"/>
      <c r="U238" s="188"/>
      <c r="V238" s="188"/>
      <c r="W238" s="188"/>
      <c r="X238" s="29"/>
      <c r="Y238" s="8"/>
      <c r="Z238" s="8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</row>
    <row r="239" spans="1:62" s="1" customFormat="1">
      <c r="A239" s="25"/>
      <c r="B239" s="33"/>
      <c r="C239" s="33"/>
      <c r="D239" s="33"/>
      <c r="E239" s="33"/>
      <c r="F239" s="133"/>
      <c r="G239" s="188"/>
      <c r="H239" s="188"/>
      <c r="I239" s="188"/>
      <c r="J239" s="188"/>
      <c r="K239" s="188"/>
      <c r="L239" s="188"/>
      <c r="M239" s="188"/>
      <c r="N239" s="188"/>
      <c r="O239" s="243"/>
      <c r="P239" s="243"/>
      <c r="Q239" s="188"/>
      <c r="R239" s="188"/>
      <c r="S239" s="188"/>
      <c r="T239" s="188"/>
      <c r="U239" s="188"/>
      <c r="V239" s="188"/>
      <c r="W239" s="188"/>
      <c r="X239" s="29"/>
      <c r="Y239" s="8"/>
      <c r="Z239" s="8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</row>
    <row r="240" spans="1:62" s="1" customFormat="1">
      <c r="A240" s="25"/>
      <c r="B240" s="33"/>
      <c r="C240" s="33"/>
      <c r="D240" s="33"/>
      <c r="E240" s="33"/>
      <c r="F240" s="133"/>
      <c r="G240" s="188"/>
      <c r="H240" s="188"/>
      <c r="I240" s="188"/>
      <c r="J240" s="188"/>
      <c r="K240" s="188"/>
      <c r="L240" s="188"/>
      <c r="M240" s="188"/>
      <c r="N240" s="188"/>
      <c r="O240" s="243"/>
      <c r="P240" s="243"/>
      <c r="Q240" s="188"/>
      <c r="R240" s="188"/>
      <c r="S240" s="188"/>
      <c r="T240" s="188"/>
      <c r="U240" s="188"/>
      <c r="V240" s="188"/>
      <c r="W240" s="188"/>
      <c r="X240" s="29"/>
      <c r="Y240" s="8"/>
      <c r="Z240" s="8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</row>
    <row r="241" spans="1:62" s="1" customFormat="1">
      <c r="A241" s="25"/>
      <c r="B241" s="33"/>
      <c r="C241" s="33"/>
      <c r="D241" s="33"/>
      <c r="E241" s="33"/>
      <c r="F241" s="133"/>
      <c r="G241" s="188"/>
      <c r="H241" s="188"/>
      <c r="I241" s="188"/>
      <c r="J241" s="188"/>
      <c r="K241" s="188"/>
      <c r="L241" s="188"/>
      <c r="M241" s="188"/>
      <c r="N241" s="188"/>
      <c r="O241" s="243"/>
      <c r="P241" s="243"/>
      <c r="Q241" s="188"/>
      <c r="R241" s="188"/>
      <c r="S241" s="188"/>
      <c r="T241" s="188"/>
      <c r="U241" s="188"/>
      <c r="V241" s="188"/>
      <c r="W241" s="188"/>
      <c r="X241" s="29"/>
      <c r="Y241" s="8"/>
      <c r="Z241" s="8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</row>
    <row r="242" spans="1:62" s="1" customFormat="1">
      <c r="A242" s="25"/>
      <c r="B242" s="33"/>
      <c r="C242" s="33"/>
      <c r="D242" s="33"/>
      <c r="E242" s="33"/>
      <c r="F242" s="133"/>
      <c r="G242" s="188"/>
      <c r="H242" s="188"/>
      <c r="I242" s="188"/>
      <c r="J242" s="188"/>
      <c r="K242" s="188"/>
      <c r="L242" s="188"/>
      <c r="M242" s="188"/>
      <c r="N242" s="188"/>
      <c r="O242" s="243"/>
      <c r="P242" s="243"/>
      <c r="Q242" s="188"/>
      <c r="R242" s="188"/>
      <c r="S242" s="188"/>
      <c r="T242" s="188"/>
      <c r="U242" s="188"/>
      <c r="V242" s="188"/>
      <c r="W242" s="188"/>
      <c r="X242" s="29"/>
      <c r="Y242" s="8"/>
      <c r="Z242" s="8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</row>
    <row r="243" spans="1:62" s="1" customFormat="1">
      <c r="A243" s="25"/>
      <c r="B243" s="33"/>
      <c r="C243" s="33"/>
      <c r="D243" s="33"/>
      <c r="E243" s="33"/>
      <c r="F243" s="133"/>
      <c r="G243" s="188"/>
      <c r="H243" s="188"/>
      <c r="I243" s="188"/>
      <c r="J243" s="188"/>
      <c r="K243" s="188"/>
      <c r="L243" s="188"/>
      <c r="M243" s="188"/>
      <c r="N243" s="188"/>
      <c r="O243" s="243"/>
      <c r="P243" s="243"/>
      <c r="Q243" s="188"/>
      <c r="R243" s="188"/>
      <c r="S243" s="188"/>
      <c r="T243" s="188"/>
      <c r="U243" s="188"/>
      <c r="V243" s="188"/>
      <c r="W243" s="188"/>
      <c r="X243" s="29"/>
      <c r="Y243" s="8"/>
      <c r="Z243" s="8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</row>
    <row r="244" spans="1:62" s="1" customFormat="1">
      <c r="A244" s="25"/>
      <c r="B244" s="33"/>
      <c r="C244" s="33"/>
      <c r="D244" s="33"/>
      <c r="E244" s="33"/>
      <c r="F244" s="133"/>
      <c r="G244" s="188"/>
      <c r="H244" s="188"/>
      <c r="I244" s="188"/>
      <c r="J244" s="188"/>
      <c r="K244" s="188"/>
      <c r="L244" s="188"/>
      <c r="M244" s="188"/>
      <c r="N244" s="188"/>
      <c r="O244" s="243"/>
      <c r="P244" s="243"/>
      <c r="Q244" s="188"/>
      <c r="R244" s="188"/>
      <c r="S244" s="188"/>
      <c r="T244" s="188"/>
      <c r="U244" s="188"/>
      <c r="V244" s="188"/>
      <c r="W244" s="188"/>
      <c r="X244" s="29"/>
      <c r="Y244" s="8"/>
      <c r="Z244" s="8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</row>
    <row r="245" spans="1:62" s="1" customFormat="1">
      <c r="A245" s="25"/>
      <c r="B245" s="33"/>
      <c r="C245" s="33"/>
      <c r="D245" s="33"/>
      <c r="E245" s="33"/>
      <c r="F245" s="133"/>
      <c r="G245" s="188"/>
      <c r="H245" s="188"/>
      <c r="I245" s="188"/>
      <c r="J245" s="188"/>
      <c r="K245" s="188"/>
      <c r="L245" s="188"/>
      <c r="M245" s="188"/>
      <c r="N245" s="188"/>
      <c r="O245" s="243"/>
      <c r="P245" s="243"/>
      <c r="Q245" s="188"/>
      <c r="R245" s="188"/>
      <c r="S245" s="188"/>
      <c r="T245" s="188"/>
      <c r="U245" s="188"/>
      <c r="V245" s="188"/>
      <c r="W245" s="188"/>
      <c r="X245" s="29"/>
      <c r="Y245" s="8"/>
      <c r="Z245" s="8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</row>
    <row r="246" spans="1:62" s="1" customFormat="1">
      <c r="A246" s="25"/>
      <c r="B246" s="33"/>
      <c r="C246" s="33"/>
      <c r="D246" s="33"/>
      <c r="E246" s="33"/>
      <c r="F246" s="133"/>
      <c r="G246" s="188"/>
      <c r="H246" s="188"/>
      <c r="I246" s="188"/>
      <c r="J246" s="188"/>
      <c r="K246" s="188"/>
      <c r="L246" s="188"/>
      <c r="M246" s="188"/>
      <c r="N246" s="188"/>
      <c r="O246" s="243"/>
      <c r="P246" s="243"/>
      <c r="Q246" s="188"/>
      <c r="R246" s="188"/>
      <c r="S246" s="188"/>
      <c r="T246" s="188"/>
      <c r="U246" s="188"/>
      <c r="V246" s="188"/>
      <c r="W246" s="188"/>
      <c r="X246" s="29"/>
      <c r="Y246" s="8"/>
      <c r="Z246" s="8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</row>
    <row r="247" spans="1:62" s="1" customFormat="1">
      <c r="A247" s="25"/>
      <c r="B247" s="33"/>
      <c r="C247" s="33"/>
      <c r="D247" s="33"/>
      <c r="E247" s="33"/>
      <c r="F247" s="133"/>
      <c r="G247" s="188"/>
      <c r="H247" s="188"/>
      <c r="I247" s="188"/>
      <c r="J247" s="188"/>
      <c r="K247" s="188"/>
      <c r="L247" s="188"/>
      <c r="M247" s="188"/>
      <c r="N247" s="188"/>
      <c r="O247" s="243"/>
      <c r="P247" s="243"/>
      <c r="Q247" s="188"/>
      <c r="R247" s="188"/>
      <c r="S247" s="188"/>
      <c r="T247" s="188"/>
      <c r="U247" s="188"/>
      <c r="V247" s="188"/>
      <c r="W247" s="188"/>
      <c r="X247" s="29"/>
      <c r="Y247" s="8"/>
      <c r="Z247" s="8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</row>
    <row r="248" spans="1:62" s="1" customFormat="1">
      <c r="A248" s="25"/>
      <c r="B248" s="33"/>
      <c r="C248" s="33"/>
      <c r="D248" s="33"/>
      <c r="E248" s="33"/>
      <c r="F248" s="133"/>
      <c r="G248" s="188"/>
      <c r="H248" s="188"/>
      <c r="I248" s="188"/>
      <c r="J248" s="188"/>
      <c r="K248" s="188"/>
      <c r="L248" s="188"/>
      <c r="M248" s="188"/>
      <c r="N248" s="188"/>
      <c r="O248" s="243"/>
      <c r="P248" s="243"/>
      <c r="Q248" s="188"/>
      <c r="R248" s="188"/>
      <c r="S248" s="188"/>
      <c r="T248" s="188"/>
      <c r="U248" s="188"/>
      <c r="V248" s="188"/>
      <c r="W248" s="188"/>
      <c r="X248" s="29"/>
      <c r="Y248" s="8"/>
      <c r="Z248" s="8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</row>
    <row r="249" spans="1:62" s="1" customFormat="1">
      <c r="A249" s="25"/>
      <c r="B249" s="33"/>
      <c r="C249" s="33"/>
      <c r="D249" s="33"/>
      <c r="E249" s="33"/>
      <c r="F249" s="133"/>
      <c r="G249" s="188"/>
      <c r="H249" s="188"/>
      <c r="I249" s="188"/>
      <c r="J249" s="188"/>
      <c r="K249" s="188"/>
      <c r="L249" s="188"/>
      <c r="M249" s="188"/>
      <c r="N249" s="188"/>
      <c r="O249" s="243"/>
      <c r="P249" s="243"/>
      <c r="Q249" s="188"/>
      <c r="R249" s="188"/>
      <c r="S249" s="188"/>
      <c r="T249" s="188"/>
      <c r="U249" s="188"/>
      <c r="V249" s="188"/>
      <c r="W249" s="188"/>
      <c r="X249" s="29"/>
      <c r="Y249" s="8"/>
      <c r="Z249" s="8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</row>
    <row r="250" spans="1:62" s="1" customFormat="1">
      <c r="A250" s="25"/>
      <c r="B250" s="33"/>
      <c r="C250" s="33"/>
      <c r="D250" s="33"/>
      <c r="E250" s="33"/>
      <c r="F250" s="133"/>
      <c r="G250" s="188"/>
      <c r="H250" s="188"/>
      <c r="I250" s="188"/>
      <c r="J250" s="188"/>
      <c r="K250" s="188"/>
      <c r="L250" s="188"/>
      <c r="M250" s="188"/>
      <c r="N250" s="188"/>
      <c r="O250" s="243"/>
      <c r="P250" s="243"/>
      <c r="Q250" s="188"/>
      <c r="R250" s="188"/>
      <c r="S250" s="188"/>
      <c r="T250" s="188"/>
      <c r="U250" s="188"/>
      <c r="V250" s="188"/>
      <c r="W250" s="188"/>
      <c r="X250" s="29"/>
      <c r="Y250" s="8"/>
      <c r="Z250" s="8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</row>
    <row r="251" spans="1:62" s="1" customFormat="1">
      <c r="A251" s="25"/>
      <c r="B251" s="33"/>
      <c r="C251" s="33"/>
      <c r="D251" s="33"/>
      <c r="E251" s="33"/>
      <c r="F251" s="133"/>
      <c r="G251" s="188"/>
      <c r="H251" s="188"/>
      <c r="I251" s="188"/>
      <c r="J251" s="188"/>
      <c r="K251" s="188"/>
      <c r="L251" s="188"/>
      <c r="M251" s="188"/>
      <c r="N251" s="188"/>
      <c r="O251" s="243"/>
      <c r="P251" s="243"/>
      <c r="Q251" s="188"/>
      <c r="R251" s="188"/>
      <c r="S251" s="188"/>
      <c r="T251" s="188"/>
      <c r="U251" s="188"/>
      <c r="V251" s="188"/>
      <c r="W251" s="188"/>
      <c r="X251" s="29"/>
      <c r="Y251" s="8"/>
      <c r="Z251" s="8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</row>
    <row r="252" spans="1:62" s="1" customFormat="1">
      <c r="A252" s="25"/>
      <c r="B252" s="33"/>
      <c r="C252" s="33"/>
      <c r="D252" s="33"/>
      <c r="E252" s="33"/>
      <c r="F252" s="133"/>
      <c r="G252" s="188"/>
      <c r="H252" s="188"/>
      <c r="I252" s="188"/>
      <c r="J252" s="188"/>
      <c r="K252" s="188"/>
      <c r="L252" s="188"/>
      <c r="M252" s="188"/>
      <c r="N252" s="188"/>
      <c r="O252" s="243"/>
      <c r="P252" s="243"/>
      <c r="Q252" s="188"/>
      <c r="R252" s="188"/>
      <c r="S252" s="188"/>
      <c r="T252" s="188"/>
      <c r="U252" s="188"/>
      <c r="V252" s="188"/>
      <c r="W252" s="188"/>
      <c r="X252" s="29"/>
      <c r="Y252" s="8"/>
      <c r="Z252" s="8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</row>
    <row r="253" spans="1:62" s="1" customFormat="1">
      <c r="A253" s="25"/>
      <c r="B253" s="33"/>
      <c r="C253" s="33"/>
      <c r="D253" s="33"/>
      <c r="E253" s="33"/>
      <c r="F253" s="133"/>
      <c r="G253" s="188"/>
      <c r="H253" s="188"/>
      <c r="I253" s="188"/>
      <c r="J253" s="188"/>
      <c r="K253" s="188"/>
      <c r="L253" s="188"/>
      <c r="M253" s="188"/>
      <c r="N253" s="188"/>
      <c r="O253" s="243"/>
      <c r="P253" s="243"/>
      <c r="Q253" s="188"/>
      <c r="R253" s="188"/>
      <c r="S253" s="188"/>
      <c r="T253" s="188"/>
      <c r="U253" s="188"/>
      <c r="V253" s="188"/>
      <c r="W253" s="188"/>
      <c r="X253" s="29"/>
      <c r="Y253" s="8"/>
      <c r="Z253" s="8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</row>
    <row r="254" spans="1:62" s="1" customFormat="1">
      <c r="A254" s="25"/>
      <c r="B254" s="33"/>
      <c r="C254" s="33"/>
      <c r="D254" s="33"/>
      <c r="E254" s="33"/>
      <c r="F254" s="133"/>
      <c r="G254" s="188"/>
      <c r="H254" s="188"/>
      <c r="I254" s="188"/>
      <c r="J254" s="188"/>
      <c r="K254" s="188"/>
      <c r="L254" s="188"/>
      <c r="M254" s="188"/>
      <c r="N254" s="188"/>
      <c r="O254" s="243"/>
      <c r="P254" s="243"/>
      <c r="Q254" s="188"/>
      <c r="R254" s="188"/>
      <c r="S254" s="188"/>
      <c r="T254" s="188"/>
      <c r="U254" s="188"/>
      <c r="V254" s="188"/>
      <c r="W254" s="188"/>
      <c r="X254" s="29"/>
      <c r="Y254" s="8"/>
      <c r="Z254" s="8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</row>
    <row r="255" spans="1:62" s="1" customFormat="1">
      <c r="A255" s="25"/>
      <c r="B255" s="33"/>
      <c r="C255" s="33"/>
      <c r="D255" s="33"/>
      <c r="E255" s="33"/>
      <c r="F255" s="133"/>
      <c r="G255" s="188"/>
      <c r="H255" s="188"/>
      <c r="I255" s="188"/>
      <c r="J255" s="188"/>
      <c r="K255" s="188"/>
      <c r="L255" s="188"/>
      <c r="M255" s="188"/>
      <c r="N255" s="188"/>
      <c r="O255" s="243"/>
      <c r="P255" s="243"/>
      <c r="Q255" s="188"/>
      <c r="R255" s="188"/>
      <c r="S255" s="188"/>
      <c r="T255" s="188"/>
      <c r="U255" s="188"/>
      <c r="V255" s="188"/>
      <c r="W255" s="188"/>
      <c r="X255" s="29"/>
      <c r="Y255" s="8"/>
      <c r="Z255" s="8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</row>
    <row r="256" spans="1:62" s="1" customFormat="1">
      <c r="A256" s="25"/>
      <c r="B256" s="33"/>
      <c r="C256" s="33"/>
      <c r="D256" s="33"/>
      <c r="E256" s="33"/>
      <c r="F256" s="133"/>
      <c r="G256" s="188"/>
      <c r="H256" s="188"/>
      <c r="I256" s="188"/>
      <c r="J256" s="188"/>
      <c r="K256" s="188"/>
      <c r="L256" s="188"/>
      <c r="M256" s="188"/>
      <c r="N256" s="188"/>
      <c r="O256" s="243"/>
      <c r="P256" s="243"/>
      <c r="Q256" s="188"/>
      <c r="R256" s="188"/>
      <c r="S256" s="188"/>
      <c r="T256" s="188"/>
      <c r="U256" s="188"/>
      <c r="V256" s="188"/>
      <c r="W256" s="188"/>
      <c r="X256" s="29"/>
      <c r="Y256" s="8"/>
      <c r="Z256" s="8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</row>
    <row r="257" spans="1:62" s="1" customFormat="1">
      <c r="A257" s="25"/>
      <c r="B257" s="33"/>
      <c r="C257" s="33"/>
      <c r="D257" s="33"/>
      <c r="E257" s="33"/>
      <c r="F257" s="133"/>
      <c r="G257" s="188"/>
      <c r="H257" s="188"/>
      <c r="I257" s="188"/>
      <c r="J257" s="188"/>
      <c r="K257" s="188"/>
      <c r="L257" s="188"/>
      <c r="M257" s="188"/>
      <c r="N257" s="188"/>
      <c r="O257" s="243"/>
      <c r="P257" s="243"/>
      <c r="Q257" s="188"/>
      <c r="R257" s="188"/>
      <c r="S257" s="188"/>
      <c r="T257" s="188"/>
      <c r="U257" s="188"/>
      <c r="V257" s="188"/>
      <c r="W257" s="188"/>
      <c r="X257" s="29"/>
      <c r="Y257" s="8"/>
      <c r="Z257" s="8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</row>
    <row r="258" spans="1:62">
      <c r="O258" s="246"/>
      <c r="P258" s="246"/>
      <c r="T258" s="188"/>
      <c r="U258" s="188"/>
      <c r="V258" s="188"/>
      <c r="W258" s="188"/>
      <c r="X258" s="29"/>
    </row>
    <row r="259" spans="1:62">
      <c r="O259" s="246"/>
      <c r="P259" s="246"/>
      <c r="T259" s="188"/>
      <c r="U259" s="188"/>
      <c r="V259" s="188"/>
      <c r="W259" s="188"/>
      <c r="X259" s="29"/>
    </row>
    <row r="260" spans="1:62">
      <c r="O260" s="246"/>
      <c r="P260" s="246"/>
      <c r="T260" s="188"/>
      <c r="U260" s="188"/>
      <c r="V260" s="188"/>
      <c r="W260" s="188"/>
      <c r="X260" s="29"/>
    </row>
    <row r="261" spans="1:62">
      <c r="O261" s="246"/>
      <c r="P261" s="246"/>
      <c r="T261" s="188"/>
      <c r="U261" s="188"/>
      <c r="V261" s="188"/>
      <c r="W261" s="188"/>
      <c r="X261" s="29"/>
    </row>
    <row r="262" spans="1:62">
      <c r="O262" s="246"/>
      <c r="P262" s="246"/>
      <c r="T262" s="188"/>
      <c r="U262" s="188"/>
      <c r="V262" s="188"/>
      <c r="W262" s="188"/>
      <c r="X262" s="29"/>
    </row>
    <row r="263" spans="1:62">
      <c r="O263" s="246"/>
      <c r="P263" s="246"/>
      <c r="T263" s="188"/>
      <c r="U263" s="188"/>
      <c r="V263" s="188"/>
      <c r="W263" s="188"/>
      <c r="X263" s="29"/>
    </row>
    <row r="264" spans="1:62">
      <c r="O264" s="246"/>
      <c r="P264" s="246"/>
      <c r="T264" s="188"/>
      <c r="U264" s="188"/>
      <c r="V264" s="188"/>
      <c r="W264" s="188"/>
      <c r="X264" s="29"/>
    </row>
    <row r="265" spans="1:62">
      <c r="O265" s="246"/>
      <c r="P265" s="246"/>
      <c r="T265" s="188"/>
      <c r="U265" s="188"/>
      <c r="V265" s="188"/>
      <c r="W265" s="188"/>
      <c r="X265" s="29"/>
    </row>
    <row r="266" spans="1:62">
      <c r="O266" s="246"/>
      <c r="P266" s="246"/>
      <c r="T266" s="188"/>
      <c r="U266" s="188"/>
      <c r="V266" s="188"/>
      <c r="W266" s="188"/>
      <c r="X266" s="29"/>
    </row>
    <row r="267" spans="1:62">
      <c r="O267" s="246"/>
      <c r="P267" s="246"/>
      <c r="T267" s="188"/>
      <c r="U267" s="188"/>
      <c r="V267" s="188"/>
      <c r="W267" s="188"/>
      <c r="X267" s="29"/>
    </row>
    <row r="268" spans="1:62">
      <c r="O268" s="246"/>
      <c r="P268" s="246"/>
      <c r="T268" s="188"/>
      <c r="U268" s="188"/>
      <c r="V268" s="188"/>
      <c r="W268" s="188"/>
      <c r="X268" s="29"/>
    </row>
    <row r="269" spans="1:62">
      <c r="O269" s="246"/>
      <c r="P269" s="246"/>
      <c r="T269" s="188"/>
      <c r="U269" s="188"/>
      <c r="V269" s="188"/>
      <c r="W269" s="188"/>
      <c r="X269" s="29"/>
    </row>
    <row r="270" spans="1:62">
      <c r="O270" s="246"/>
      <c r="P270" s="246"/>
      <c r="T270" s="188"/>
      <c r="U270" s="188"/>
      <c r="V270" s="188"/>
      <c r="W270" s="188"/>
      <c r="X270" s="29"/>
    </row>
    <row r="271" spans="1:62">
      <c r="O271" s="246"/>
      <c r="P271" s="246"/>
      <c r="T271" s="188"/>
      <c r="U271" s="188"/>
      <c r="V271" s="188"/>
      <c r="W271" s="188"/>
      <c r="X271" s="29"/>
    </row>
    <row r="272" spans="1:62">
      <c r="O272" s="246"/>
      <c r="P272" s="246"/>
      <c r="T272" s="188"/>
      <c r="U272" s="188"/>
      <c r="V272" s="188"/>
      <c r="W272" s="188"/>
      <c r="X272" s="29"/>
    </row>
    <row r="273" spans="1:24">
      <c r="O273" s="246"/>
      <c r="P273" s="246"/>
      <c r="T273" s="188"/>
      <c r="U273" s="188"/>
      <c r="V273" s="188"/>
      <c r="W273" s="188"/>
      <c r="X273" s="29"/>
    </row>
    <row r="274" spans="1:24">
      <c r="O274" s="246"/>
      <c r="P274" s="246"/>
      <c r="T274" s="188"/>
      <c r="U274" s="188"/>
      <c r="V274" s="188"/>
      <c r="W274" s="188"/>
      <c r="X274" s="29"/>
    </row>
    <row r="275" spans="1:24">
      <c r="O275" s="246"/>
      <c r="P275" s="246"/>
      <c r="T275" s="188"/>
      <c r="U275" s="188"/>
      <c r="V275" s="188"/>
      <c r="W275" s="188"/>
      <c r="X275" s="29"/>
    </row>
    <row r="276" spans="1:24">
      <c r="O276" s="246"/>
      <c r="P276" s="246"/>
      <c r="T276" s="188"/>
      <c r="U276" s="188"/>
      <c r="V276" s="188"/>
      <c r="W276" s="188"/>
      <c r="X276" s="29"/>
    </row>
    <row r="277" spans="1:24">
      <c r="O277" s="246"/>
      <c r="P277" s="246"/>
      <c r="T277" s="188"/>
      <c r="U277" s="188"/>
      <c r="V277" s="188"/>
      <c r="W277" s="188"/>
      <c r="X277" s="29"/>
    </row>
    <row r="278" spans="1:24">
      <c r="O278" s="246"/>
      <c r="P278" s="246"/>
      <c r="T278" s="188"/>
      <c r="U278" s="188"/>
      <c r="V278" s="188"/>
      <c r="W278" s="188"/>
      <c r="X278" s="29"/>
    </row>
    <row r="279" spans="1:24">
      <c r="O279" s="246"/>
      <c r="P279" s="246"/>
      <c r="T279" s="188"/>
      <c r="U279" s="188"/>
      <c r="V279" s="188"/>
      <c r="W279" s="188"/>
      <c r="X279" s="29"/>
    </row>
    <row r="280" spans="1:24" ht="17.25" thickBot="1">
      <c r="A280" s="28"/>
      <c r="B280" s="36"/>
      <c r="C280" s="36"/>
      <c r="D280" s="36"/>
      <c r="E280" s="36"/>
      <c r="F280" s="161"/>
      <c r="G280" s="214"/>
      <c r="H280" s="214"/>
      <c r="I280" s="214"/>
      <c r="J280" s="214"/>
      <c r="K280" s="214"/>
      <c r="L280" s="214"/>
      <c r="M280" s="214"/>
      <c r="N280" s="214"/>
      <c r="O280" s="247"/>
      <c r="P280" s="247"/>
      <c r="Q280" s="214"/>
      <c r="R280" s="214"/>
      <c r="S280" s="214"/>
      <c r="T280" s="188"/>
      <c r="U280" s="188"/>
      <c r="V280" s="188"/>
      <c r="W280" s="188"/>
      <c r="X280" s="29"/>
    </row>
    <row r="281" spans="1:24">
      <c r="O281" s="246"/>
      <c r="P281" s="246"/>
      <c r="T281" s="188"/>
      <c r="U281" s="188"/>
      <c r="V281" s="188"/>
      <c r="W281" s="188"/>
      <c r="X281" s="29"/>
    </row>
    <row r="282" spans="1:24">
      <c r="O282" s="246"/>
      <c r="P282" s="246"/>
      <c r="T282" s="188"/>
      <c r="U282" s="188"/>
      <c r="V282" s="188"/>
      <c r="W282" s="188"/>
      <c r="X282" s="29"/>
    </row>
    <row r="283" spans="1:24">
      <c r="O283" s="246"/>
      <c r="P283" s="246"/>
      <c r="T283" s="188"/>
      <c r="U283" s="188"/>
      <c r="V283" s="188"/>
      <c r="W283" s="188"/>
      <c r="X283" s="29"/>
    </row>
    <row r="284" spans="1:24">
      <c r="O284" s="246"/>
      <c r="P284" s="246"/>
      <c r="T284" s="188"/>
      <c r="U284" s="188"/>
      <c r="V284" s="188"/>
      <c r="W284" s="188"/>
      <c r="X284" s="29"/>
    </row>
    <row r="285" spans="1:24">
      <c r="O285" s="246"/>
      <c r="P285" s="246"/>
      <c r="T285" s="188"/>
      <c r="U285" s="188"/>
      <c r="V285" s="188"/>
      <c r="W285" s="188"/>
      <c r="X285" s="29"/>
    </row>
    <row r="286" spans="1:24">
      <c r="O286" s="246"/>
      <c r="P286" s="246"/>
      <c r="T286" s="188"/>
      <c r="U286" s="188"/>
      <c r="V286" s="188"/>
      <c r="W286" s="188"/>
      <c r="X286" s="29"/>
    </row>
    <row r="287" spans="1:24">
      <c r="O287" s="246"/>
      <c r="P287" s="246"/>
      <c r="T287" s="188"/>
      <c r="U287" s="188"/>
      <c r="V287" s="188"/>
      <c r="W287" s="188"/>
      <c r="X287" s="29"/>
    </row>
    <row r="288" spans="1:24">
      <c r="O288" s="246"/>
      <c r="P288" s="246"/>
      <c r="T288" s="188"/>
      <c r="U288" s="188"/>
      <c r="V288" s="188"/>
      <c r="W288" s="188"/>
      <c r="X288" s="29"/>
    </row>
    <row r="289" spans="15:24">
      <c r="O289" s="246"/>
      <c r="P289" s="246"/>
      <c r="T289" s="188"/>
      <c r="U289" s="188"/>
      <c r="V289" s="188"/>
      <c r="W289" s="188"/>
      <c r="X289" s="29"/>
    </row>
    <row r="290" spans="15:24">
      <c r="O290" s="246"/>
      <c r="P290" s="246"/>
      <c r="T290" s="188"/>
      <c r="U290" s="188"/>
      <c r="V290" s="188"/>
      <c r="W290" s="188"/>
      <c r="X290" s="29"/>
    </row>
    <row r="291" spans="15:24">
      <c r="O291" s="246"/>
      <c r="P291" s="246"/>
      <c r="T291" s="188"/>
      <c r="U291" s="188"/>
      <c r="V291" s="188"/>
      <c r="W291" s="188"/>
      <c r="X291" s="29"/>
    </row>
    <row r="292" spans="15:24">
      <c r="O292" s="246"/>
      <c r="P292" s="246"/>
      <c r="T292" s="188"/>
      <c r="U292" s="188"/>
      <c r="V292" s="188"/>
      <c r="W292" s="188"/>
      <c r="X292" s="29"/>
    </row>
    <row r="293" spans="15:24">
      <c r="O293" s="246"/>
      <c r="P293" s="246"/>
      <c r="T293" s="188"/>
      <c r="U293" s="188"/>
      <c r="V293" s="188"/>
      <c r="W293" s="188"/>
      <c r="X293" s="29"/>
    </row>
    <row r="294" spans="15:24">
      <c r="O294" s="246"/>
      <c r="P294" s="246"/>
      <c r="T294" s="188"/>
      <c r="U294" s="188"/>
      <c r="V294" s="188"/>
      <c r="W294" s="188"/>
      <c r="X294" s="29"/>
    </row>
    <row r="295" spans="15:24">
      <c r="O295" s="246"/>
      <c r="P295" s="246"/>
      <c r="T295" s="188"/>
      <c r="U295" s="188"/>
      <c r="V295" s="188"/>
      <c r="W295" s="188"/>
      <c r="X295" s="29"/>
    </row>
    <row r="296" spans="15:24">
      <c r="O296" s="246"/>
      <c r="P296" s="246"/>
      <c r="T296" s="188"/>
      <c r="U296" s="188"/>
      <c r="V296" s="188"/>
      <c r="W296" s="188"/>
      <c r="X296" s="29"/>
    </row>
    <row r="297" spans="15:24">
      <c r="O297" s="246"/>
      <c r="P297" s="246"/>
      <c r="T297" s="188"/>
      <c r="U297" s="188"/>
      <c r="V297" s="188"/>
      <c r="W297" s="188"/>
      <c r="X297" s="29"/>
    </row>
    <row r="298" spans="15:24">
      <c r="O298" s="246"/>
      <c r="P298" s="246"/>
      <c r="T298" s="188"/>
      <c r="U298" s="188"/>
      <c r="V298" s="188"/>
      <c r="W298" s="188"/>
      <c r="X298" s="29"/>
    </row>
    <row r="299" spans="15:24">
      <c r="O299" s="246"/>
      <c r="P299" s="246"/>
      <c r="T299" s="188"/>
      <c r="U299" s="188"/>
      <c r="V299" s="188"/>
      <c r="W299" s="188"/>
      <c r="X299" s="29"/>
    </row>
    <row r="300" spans="15:24">
      <c r="O300" s="246"/>
      <c r="P300" s="246"/>
      <c r="T300" s="188"/>
      <c r="U300" s="188"/>
      <c r="V300" s="188"/>
      <c r="W300" s="188"/>
      <c r="X300" s="29"/>
    </row>
    <row r="301" spans="15:24">
      <c r="O301" s="246"/>
      <c r="P301" s="246"/>
      <c r="T301" s="188"/>
      <c r="U301" s="188"/>
      <c r="V301" s="188"/>
      <c r="W301" s="188"/>
      <c r="X301" s="29"/>
    </row>
    <row r="302" spans="15:24">
      <c r="O302" s="246"/>
      <c r="P302" s="246"/>
      <c r="T302" s="188"/>
      <c r="U302" s="188"/>
      <c r="V302" s="188"/>
      <c r="W302" s="188"/>
      <c r="X302" s="29"/>
    </row>
    <row r="303" spans="15:24">
      <c r="O303" s="246"/>
      <c r="P303" s="246"/>
      <c r="T303" s="188"/>
      <c r="U303" s="188"/>
      <c r="V303" s="188"/>
      <c r="W303" s="188"/>
      <c r="X303" s="29"/>
    </row>
    <row r="304" spans="15:24">
      <c r="O304" s="246"/>
      <c r="P304" s="246"/>
      <c r="T304" s="188"/>
      <c r="U304" s="188"/>
      <c r="V304" s="188"/>
      <c r="W304" s="188"/>
      <c r="X304" s="29"/>
    </row>
    <row r="305" spans="15:24">
      <c r="O305" s="246"/>
      <c r="P305" s="246"/>
      <c r="T305" s="188"/>
      <c r="U305" s="188"/>
      <c r="V305" s="188"/>
      <c r="W305" s="188"/>
      <c r="X305" s="29"/>
    </row>
    <row r="306" spans="15:24">
      <c r="O306" s="246"/>
      <c r="P306" s="246"/>
      <c r="T306" s="188"/>
      <c r="U306" s="188"/>
      <c r="V306" s="188"/>
      <c r="W306" s="188"/>
      <c r="X306" s="29"/>
    </row>
    <row r="307" spans="15:24">
      <c r="O307" s="246"/>
      <c r="P307" s="246"/>
      <c r="T307" s="188"/>
      <c r="U307" s="188"/>
      <c r="V307" s="188"/>
      <c r="W307" s="188"/>
      <c r="X307" s="29"/>
    </row>
    <row r="308" spans="15:24">
      <c r="O308" s="246"/>
      <c r="P308" s="246"/>
      <c r="T308" s="188"/>
      <c r="U308" s="188"/>
      <c r="V308" s="188"/>
      <c r="W308" s="188"/>
      <c r="X308" s="29"/>
    </row>
    <row r="309" spans="15:24">
      <c r="O309" s="246"/>
      <c r="P309" s="246"/>
      <c r="T309" s="188"/>
      <c r="U309" s="188"/>
      <c r="V309" s="188"/>
      <c r="W309" s="188"/>
      <c r="X309" s="29"/>
    </row>
    <row r="310" spans="15:24">
      <c r="O310" s="246"/>
      <c r="P310" s="246"/>
      <c r="T310" s="188"/>
      <c r="U310" s="188"/>
      <c r="V310" s="188"/>
      <c r="W310" s="188"/>
      <c r="X310" s="29"/>
    </row>
    <row r="311" spans="15:24">
      <c r="O311" s="246"/>
      <c r="P311" s="246"/>
      <c r="T311" s="188"/>
      <c r="U311" s="188"/>
      <c r="V311" s="188"/>
      <c r="W311" s="188"/>
      <c r="X311" s="29"/>
    </row>
    <row r="312" spans="15:24">
      <c r="O312" s="246"/>
      <c r="P312" s="246"/>
      <c r="T312" s="188"/>
      <c r="U312" s="188"/>
      <c r="V312" s="188"/>
      <c r="W312" s="188"/>
      <c r="X312" s="29"/>
    </row>
    <row r="313" spans="15:24">
      <c r="O313" s="246"/>
      <c r="P313" s="246"/>
      <c r="T313" s="188"/>
      <c r="U313" s="188"/>
      <c r="V313" s="188"/>
      <c r="W313" s="188"/>
      <c r="X313" s="29"/>
    </row>
    <row r="314" spans="15:24">
      <c r="O314" s="246"/>
      <c r="P314" s="246"/>
      <c r="T314" s="188"/>
      <c r="U314" s="188"/>
      <c r="V314" s="188"/>
      <c r="W314" s="188"/>
      <c r="X314" s="29"/>
    </row>
    <row r="315" spans="15:24">
      <c r="O315" s="246"/>
      <c r="P315" s="246"/>
      <c r="T315" s="188"/>
      <c r="U315" s="188"/>
      <c r="V315" s="188"/>
      <c r="W315" s="188"/>
      <c r="X315" s="29"/>
    </row>
    <row r="316" spans="15:24">
      <c r="O316" s="246"/>
      <c r="P316" s="246"/>
      <c r="T316" s="188"/>
      <c r="U316" s="188"/>
      <c r="V316" s="188"/>
      <c r="W316" s="188"/>
      <c r="X316" s="29"/>
    </row>
    <row r="317" spans="15:24">
      <c r="O317" s="246"/>
      <c r="P317" s="246"/>
      <c r="T317" s="188"/>
      <c r="U317" s="188"/>
      <c r="V317" s="188"/>
      <c r="W317" s="188"/>
      <c r="X317" s="29"/>
    </row>
    <row r="318" spans="15:24">
      <c r="O318" s="246"/>
      <c r="P318" s="246"/>
      <c r="T318" s="188"/>
      <c r="U318" s="188"/>
      <c r="V318" s="188"/>
      <c r="W318" s="188"/>
      <c r="X318" s="29"/>
    </row>
    <row r="319" spans="15:24">
      <c r="O319" s="246"/>
      <c r="P319" s="246"/>
      <c r="T319" s="188"/>
      <c r="U319" s="188"/>
      <c r="V319" s="188"/>
      <c r="W319" s="188"/>
      <c r="X319" s="29"/>
    </row>
    <row r="320" spans="15:24">
      <c r="O320" s="246"/>
      <c r="P320" s="246"/>
      <c r="T320" s="188"/>
      <c r="U320" s="188"/>
      <c r="V320" s="188"/>
      <c r="W320" s="188"/>
      <c r="X320" s="29"/>
    </row>
    <row r="321" spans="15:24">
      <c r="O321" s="246"/>
      <c r="P321" s="246"/>
      <c r="T321" s="188"/>
      <c r="U321" s="188"/>
      <c r="V321" s="188"/>
      <c r="W321" s="188"/>
      <c r="X321" s="29"/>
    </row>
    <row r="322" spans="15:24">
      <c r="O322" s="246"/>
      <c r="P322" s="246"/>
      <c r="T322" s="188"/>
      <c r="U322" s="188"/>
      <c r="V322" s="188"/>
      <c r="W322" s="188"/>
      <c r="X322" s="29"/>
    </row>
    <row r="323" spans="15:24">
      <c r="O323" s="246"/>
      <c r="P323" s="246"/>
      <c r="T323" s="188"/>
      <c r="U323" s="188"/>
      <c r="V323" s="188"/>
      <c r="W323" s="188"/>
      <c r="X323" s="29"/>
    </row>
    <row r="324" spans="15:24">
      <c r="O324" s="246"/>
      <c r="P324" s="246"/>
      <c r="T324" s="188"/>
      <c r="U324" s="188"/>
      <c r="V324" s="188"/>
      <c r="W324" s="188"/>
      <c r="X324" s="29"/>
    </row>
    <row r="325" spans="15:24">
      <c r="O325" s="246"/>
      <c r="P325" s="246"/>
      <c r="T325" s="188"/>
      <c r="U325" s="188"/>
      <c r="V325" s="188"/>
      <c r="W325" s="188"/>
      <c r="X325" s="29"/>
    </row>
    <row r="326" spans="15:24">
      <c r="O326" s="246"/>
      <c r="P326" s="246"/>
      <c r="T326" s="188"/>
      <c r="U326" s="188"/>
      <c r="V326" s="188"/>
      <c r="W326" s="188"/>
      <c r="X326" s="29"/>
    </row>
    <row r="327" spans="15:24">
      <c r="O327" s="246"/>
      <c r="P327" s="246"/>
      <c r="T327" s="188"/>
      <c r="U327" s="188"/>
      <c r="V327" s="188"/>
      <c r="W327" s="188"/>
      <c r="X327" s="29"/>
    </row>
    <row r="328" spans="15:24">
      <c r="O328" s="246"/>
      <c r="P328" s="246"/>
      <c r="T328" s="188"/>
      <c r="U328" s="188"/>
      <c r="V328" s="188"/>
      <c r="W328" s="188"/>
      <c r="X328" s="29"/>
    </row>
    <row r="329" spans="15:24">
      <c r="O329" s="246"/>
      <c r="P329" s="246"/>
      <c r="T329" s="188"/>
      <c r="U329" s="188"/>
      <c r="V329" s="188"/>
      <c r="W329" s="188"/>
      <c r="X329" s="29"/>
    </row>
    <row r="330" spans="15:24">
      <c r="O330" s="246"/>
      <c r="P330" s="246"/>
      <c r="T330" s="188"/>
      <c r="U330" s="188"/>
      <c r="V330" s="188"/>
      <c r="W330" s="188"/>
      <c r="X330" s="29"/>
    </row>
    <row r="331" spans="15:24">
      <c r="O331" s="246"/>
      <c r="P331" s="246"/>
      <c r="T331" s="188"/>
      <c r="U331" s="188"/>
      <c r="V331" s="188"/>
      <c r="W331" s="188"/>
      <c r="X331" s="29"/>
    </row>
    <row r="332" spans="15:24">
      <c r="O332" s="246"/>
      <c r="P332" s="246"/>
      <c r="T332" s="188"/>
      <c r="U332" s="188"/>
      <c r="V332" s="188"/>
      <c r="W332" s="188"/>
      <c r="X332" s="29"/>
    </row>
    <row r="333" spans="15:24">
      <c r="O333" s="246"/>
      <c r="P333" s="246"/>
      <c r="T333" s="188"/>
      <c r="U333" s="188"/>
      <c r="V333" s="188"/>
      <c r="W333" s="188"/>
      <c r="X333" s="29"/>
    </row>
    <row r="334" spans="15:24">
      <c r="O334" s="246"/>
      <c r="P334" s="246"/>
      <c r="T334" s="188"/>
      <c r="U334" s="188"/>
      <c r="V334" s="188"/>
      <c r="W334" s="188"/>
      <c r="X334" s="29"/>
    </row>
    <row r="335" spans="15:24">
      <c r="O335" s="246"/>
      <c r="P335" s="246"/>
      <c r="T335" s="188"/>
      <c r="U335" s="188"/>
      <c r="V335" s="188"/>
      <c r="W335" s="188"/>
      <c r="X335" s="29"/>
    </row>
    <row r="336" spans="15:24">
      <c r="O336" s="246"/>
      <c r="P336" s="246"/>
    </row>
    <row r="337" spans="15:16">
      <c r="O337" s="246"/>
      <c r="P337" s="246"/>
    </row>
    <row r="338" spans="15:16">
      <c r="O338" s="246"/>
      <c r="P338" s="246"/>
    </row>
    <row r="339" spans="15:16">
      <c r="O339" s="246"/>
      <c r="P339" s="246"/>
    </row>
    <row r="340" spans="15:16">
      <c r="O340" s="246"/>
      <c r="P340" s="246"/>
    </row>
    <row r="341" spans="15:16">
      <c r="O341" s="246"/>
      <c r="P341" s="246"/>
    </row>
    <row r="342" spans="15:16">
      <c r="O342" s="246"/>
      <c r="P342" s="246"/>
    </row>
    <row r="343" spans="15:16">
      <c r="O343" s="246"/>
      <c r="P343" s="246"/>
    </row>
    <row r="344" spans="15:16">
      <c r="O344" s="246"/>
      <c r="P344" s="246"/>
    </row>
    <row r="345" spans="15:16">
      <c r="O345" s="246"/>
      <c r="P345" s="246"/>
    </row>
    <row r="346" spans="15:16">
      <c r="O346" s="246"/>
      <c r="P346" s="246"/>
    </row>
    <row r="347" spans="15:16">
      <c r="O347" s="246"/>
      <c r="P347" s="246"/>
    </row>
    <row r="348" spans="15:16">
      <c r="O348" s="246"/>
      <c r="P348" s="246"/>
    </row>
    <row r="349" spans="15:16">
      <c r="O349" s="246"/>
      <c r="P349" s="246"/>
    </row>
    <row r="350" spans="15:16">
      <c r="O350" s="246"/>
      <c r="P350" s="246"/>
    </row>
    <row r="351" spans="15:16">
      <c r="O351" s="246"/>
      <c r="P351" s="246"/>
    </row>
    <row r="352" spans="15:16">
      <c r="O352" s="246"/>
      <c r="P352" s="246"/>
    </row>
    <row r="353" spans="15:16">
      <c r="O353" s="246"/>
      <c r="P353" s="246"/>
    </row>
    <row r="354" spans="15:16">
      <c r="O354" s="246"/>
      <c r="P354" s="246"/>
    </row>
    <row r="355" spans="15:16">
      <c r="O355" s="246"/>
      <c r="P355" s="246"/>
    </row>
    <row r="356" spans="15:16">
      <c r="O356" s="246"/>
      <c r="P356" s="246"/>
    </row>
    <row r="357" spans="15:16">
      <c r="O357" s="246"/>
      <c r="P357" s="246"/>
    </row>
    <row r="358" spans="15:16">
      <c r="O358" s="246"/>
      <c r="P358" s="246"/>
    </row>
    <row r="359" spans="15:16">
      <c r="O359" s="246"/>
      <c r="P359" s="246"/>
    </row>
    <row r="360" spans="15:16">
      <c r="O360" s="246"/>
      <c r="P360" s="246"/>
    </row>
    <row r="361" spans="15:16">
      <c r="O361" s="246"/>
      <c r="P361" s="246"/>
    </row>
    <row r="362" spans="15:16">
      <c r="O362" s="246"/>
      <c r="P362" s="246"/>
    </row>
    <row r="363" spans="15:16">
      <c r="O363" s="246"/>
      <c r="P363" s="246"/>
    </row>
    <row r="364" spans="15:16">
      <c r="O364" s="246"/>
      <c r="P364" s="246"/>
    </row>
    <row r="365" spans="15:16">
      <c r="O365" s="246"/>
      <c r="P365" s="246"/>
    </row>
    <row r="366" spans="15:16">
      <c r="O366" s="246"/>
      <c r="P366" s="246"/>
    </row>
    <row r="367" spans="15:16">
      <c r="O367" s="246"/>
      <c r="P367" s="246"/>
    </row>
    <row r="368" spans="15:16">
      <c r="O368" s="246"/>
      <c r="P368" s="246"/>
    </row>
    <row r="369" spans="15:16">
      <c r="O369" s="246"/>
      <c r="P369" s="246"/>
    </row>
    <row r="370" spans="15:16">
      <c r="O370" s="246"/>
      <c r="P370" s="246"/>
    </row>
    <row r="371" spans="15:16">
      <c r="O371" s="246"/>
      <c r="P371" s="246"/>
    </row>
    <row r="372" spans="15:16">
      <c r="O372" s="246"/>
      <c r="P372" s="246"/>
    </row>
    <row r="373" spans="15:16">
      <c r="O373" s="246"/>
      <c r="P373" s="246"/>
    </row>
    <row r="374" spans="15:16">
      <c r="O374" s="246"/>
      <c r="P374" s="246"/>
    </row>
    <row r="375" spans="15:16">
      <c r="O375" s="246"/>
      <c r="P375" s="246"/>
    </row>
    <row r="376" spans="15:16">
      <c r="O376" s="246"/>
      <c r="P376" s="246"/>
    </row>
    <row r="377" spans="15:16">
      <c r="O377" s="246"/>
      <c r="P377" s="246"/>
    </row>
    <row r="378" spans="15:16">
      <c r="O378" s="246"/>
      <c r="P378" s="246"/>
    </row>
    <row r="379" spans="15:16">
      <c r="O379" s="246"/>
      <c r="P379" s="246"/>
    </row>
    <row r="380" spans="15:16">
      <c r="O380" s="246"/>
      <c r="P380" s="246"/>
    </row>
    <row r="381" spans="15:16">
      <c r="O381" s="246"/>
      <c r="P381" s="246"/>
    </row>
    <row r="382" spans="15:16">
      <c r="O382" s="246"/>
      <c r="P382" s="246"/>
    </row>
    <row r="383" spans="15:16">
      <c r="O383" s="246"/>
      <c r="P383" s="246"/>
    </row>
    <row r="384" spans="15:16">
      <c r="O384" s="246"/>
      <c r="P384" s="246"/>
    </row>
    <row r="385" spans="15:16">
      <c r="O385" s="246"/>
      <c r="P385" s="246"/>
    </row>
    <row r="386" spans="15:16">
      <c r="O386" s="246"/>
      <c r="P386" s="246"/>
    </row>
    <row r="387" spans="15:16">
      <c r="O387" s="246"/>
      <c r="P387" s="246"/>
    </row>
    <row r="388" spans="15:16">
      <c r="O388" s="246"/>
      <c r="P388" s="246"/>
    </row>
    <row r="389" spans="15:16">
      <c r="O389" s="246"/>
      <c r="P389" s="246"/>
    </row>
    <row r="390" spans="15:16">
      <c r="O390" s="246"/>
      <c r="P390" s="246"/>
    </row>
    <row r="391" spans="15:16">
      <c r="O391" s="246"/>
      <c r="P391" s="246"/>
    </row>
    <row r="392" spans="15:16">
      <c r="O392" s="246"/>
      <c r="P392" s="246"/>
    </row>
    <row r="393" spans="15:16">
      <c r="O393" s="246"/>
      <c r="P393" s="246"/>
    </row>
    <row r="394" spans="15:16">
      <c r="O394" s="246"/>
      <c r="P394" s="246"/>
    </row>
    <row r="395" spans="15:16">
      <c r="O395" s="246"/>
      <c r="P395" s="246"/>
    </row>
    <row r="396" spans="15:16">
      <c r="O396" s="246"/>
      <c r="P396" s="246"/>
    </row>
    <row r="397" spans="15:16">
      <c r="O397" s="246"/>
      <c r="P397" s="246"/>
    </row>
    <row r="398" spans="15:16">
      <c r="O398" s="246"/>
      <c r="P398" s="246"/>
    </row>
    <row r="399" spans="15:16">
      <c r="O399" s="246"/>
      <c r="P399" s="246"/>
    </row>
    <row r="400" spans="15:16">
      <c r="O400" s="246"/>
      <c r="P400" s="246"/>
    </row>
    <row r="401" spans="15:16">
      <c r="O401" s="246"/>
      <c r="P401" s="246"/>
    </row>
    <row r="402" spans="15:16">
      <c r="O402" s="246"/>
      <c r="P402" s="246"/>
    </row>
    <row r="403" spans="15:16">
      <c r="O403" s="246"/>
      <c r="P403" s="246"/>
    </row>
    <row r="404" spans="15:16">
      <c r="O404" s="246"/>
      <c r="P404" s="246"/>
    </row>
    <row r="405" spans="15:16">
      <c r="O405" s="246"/>
      <c r="P405" s="246"/>
    </row>
    <row r="406" spans="15:16">
      <c r="O406" s="246"/>
      <c r="P406" s="246"/>
    </row>
    <row r="407" spans="15:16">
      <c r="O407" s="246"/>
      <c r="P407" s="246"/>
    </row>
    <row r="408" spans="15:16">
      <c r="O408" s="246"/>
      <c r="P408" s="246"/>
    </row>
    <row r="409" spans="15:16">
      <c r="O409" s="246"/>
      <c r="P409" s="246"/>
    </row>
    <row r="410" spans="15:16">
      <c r="O410" s="246"/>
      <c r="P410" s="246"/>
    </row>
    <row r="411" spans="15:16">
      <c r="O411" s="246"/>
      <c r="P411" s="246"/>
    </row>
    <row r="412" spans="15:16">
      <c r="O412" s="246"/>
      <c r="P412" s="246"/>
    </row>
    <row r="413" spans="15:16">
      <c r="O413" s="246"/>
      <c r="P413" s="246"/>
    </row>
    <row r="414" spans="15:16">
      <c r="O414" s="246"/>
      <c r="P414" s="246"/>
    </row>
    <row r="415" spans="15:16">
      <c r="O415" s="246"/>
      <c r="P415" s="246"/>
    </row>
    <row r="416" spans="15:16">
      <c r="O416" s="246"/>
      <c r="P416" s="246"/>
    </row>
    <row r="417" spans="15:16">
      <c r="O417" s="246"/>
      <c r="P417" s="246"/>
    </row>
    <row r="418" spans="15:16">
      <c r="O418" s="246"/>
      <c r="P418" s="246"/>
    </row>
    <row r="419" spans="15:16">
      <c r="O419" s="246"/>
      <c r="P419" s="246"/>
    </row>
    <row r="420" spans="15:16">
      <c r="O420" s="246"/>
      <c r="P420" s="246"/>
    </row>
    <row r="421" spans="15:16">
      <c r="O421" s="246"/>
      <c r="P421" s="246"/>
    </row>
    <row r="422" spans="15:16">
      <c r="O422" s="246"/>
      <c r="P422" s="246"/>
    </row>
    <row r="423" spans="15:16">
      <c r="O423" s="246"/>
      <c r="P423" s="246"/>
    </row>
    <row r="424" spans="15:16">
      <c r="O424" s="246"/>
      <c r="P424" s="246"/>
    </row>
    <row r="425" spans="15:16">
      <c r="O425" s="246"/>
      <c r="P425" s="246"/>
    </row>
    <row r="426" spans="15:16">
      <c r="O426" s="246"/>
      <c r="P426" s="246"/>
    </row>
    <row r="427" spans="15:16">
      <c r="O427" s="246"/>
      <c r="P427" s="246"/>
    </row>
    <row r="428" spans="15:16">
      <c r="O428" s="246"/>
      <c r="P428" s="246"/>
    </row>
    <row r="429" spans="15:16">
      <c r="O429" s="246"/>
      <c r="P429" s="246"/>
    </row>
    <row r="430" spans="15:16">
      <c r="O430" s="246"/>
      <c r="P430" s="246"/>
    </row>
    <row r="431" spans="15:16">
      <c r="O431" s="246"/>
      <c r="P431" s="246"/>
    </row>
    <row r="432" spans="15:16">
      <c r="O432" s="246"/>
      <c r="P432" s="246"/>
    </row>
    <row r="433" spans="15:16">
      <c r="O433" s="246"/>
      <c r="P433" s="246"/>
    </row>
    <row r="434" spans="15:16">
      <c r="O434" s="246"/>
      <c r="P434" s="246"/>
    </row>
    <row r="435" spans="15:16">
      <c r="O435" s="246"/>
      <c r="P435" s="246"/>
    </row>
    <row r="436" spans="15:16">
      <c r="O436" s="246"/>
      <c r="P436" s="246"/>
    </row>
    <row r="437" spans="15:16">
      <c r="O437" s="246"/>
      <c r="P437" s="246"/>
    </row>
    <row r="438" spans="15:16">
      <c r="O438" s="246"/>
      <c r="P438" s="246"/>
    </row>
    <row r="439" spans="15:16">
      <c r="O439" s="246"/>
      <c r="P439" s="246"/>
    </row>
    <row r="440" spans="15:16">
      <c r="O440" s="246"/>
      <c r="P440" s="246"/>
    </row>
    <row r="441" spans="15:16">
      <c r="O441" s="246"/>
      <c r="P441" s="246"/>
    </row>
    <row r="442" spans="15:16">
      <c r="O442" s="246"/>
      <c r="P442" s="246"/>
    </row>
    <row r="443" spans="15:16">
      <c r="O443" s="246"/>
      <c r="P443" s="246"/>
    </row>
    <row r="444" spans="15:16">
      <c r="O444" s="246"/>
      <c r="P444" s="246"/>
    </row>
    <row r="445" spans="15:16">
      <c r="O445" s="246"/>
      <c r="P445" s="246"/>
    </row>
    <row r="446" spans="15:16">
      <c r="O446" s="246"/>
      <c r="P446" s="246"/>
    </row>
    <row r="447" spans="15:16">
      <c r="O447" s="246"/>
      <c r="P447" s="246"/>
    </row>
    <row r="448" spans="15:16">
      <c r="O448" s="246"/>
      <c r="P448" s="246"/>
    </row>
    <row r="449" spans="15:16">
      <c r="O449" s="246"/>
      <c r="P449" s="246"/>
    </row>
    <row r="450" spans="15:16">
      <c r="O450" s="246"/>
      <c r="P450" s="246"/>
    </row>
    <row r="451" spans="15:16">
      <c r="O451" s="246"/>
      <c r="P451" s="246"/>
    </row>
    <row r="452" spans="15:16">
      <c r="O452" s="246"/>
      <c r="P452" s="246"/>
    </row>
    <row r="453" spans="15:16">
      <c r="O453" s="246"/>
      <c r="P453" s="246"/>
    </row>
    <row r="454" spans="15:16">
      <c r="O454" s="246"/>
      <c r="P454" s="246"/>
    </row>
    <row r="455" spans="15:16">
      <c r="O455" s="246"/>
      <c r="P455" s="246"/>
    </row>
    <row r="456" spans="15:16">
      <c r="O456" s="246"/>
      <c r="P456" s="246"/>
    </row>
    <row r="457" spans="15:16">
      <c r="O457" s="246"/>
      <c r="P457" s="246"/>
    </row>
    <row r="458" spans="15:16">
      <c r="O458" s="246"/>
      <c r="P458" s="246"/>
    </row>
    <row r="459" spans="15:16">
      <c r="O459" s="246"/>
      <c r="P459" s="246"/>
    </row>
    <row r="460" spans="15:16">
      <c r="O460" s="246"/>
      <c r="P460" s="246"/>
    </row>
    <row r="461" spans="15:16">
      <c r="O461" s="246"/>
      <c r="P461" s="246"/>
    </row>
    <row r="462" spans="15:16">
      <c r="O462" s="246"/>
      <c r="P462" s="246"/>
    </row>
    <row r="463" spans="15:16">
      <c r="O463" s="246"/>
      <c r="P463" s="246"/>
    </row>
    <row r="464" spans="15:16">
      <c r="O464" s="246"/>
      <c r="P464" s="246"/>
    </row>
    <row r="465" spans="15:16">
      <c r="O465" s="246"/>
      <c r="P465" s="246"/>
    </row>
    <row r="466" spans="15:16">
      <c r="O466" s="246"/>
      <c r="P466" s="246"/>
    </row>
    <row r="467" spans="15:16">
      <c r="O467" s="246"/>
      <c r="P467" s="246"/>
    </row>
    <row r="468" spans="15:16">
      <c r="O468" s="246"/>
      <c r="P468" s="246"/>
    </row>
    <row r="469" spans="15:16">
      <c r="O469" s="246"/>
      <c r="P469" s="246"/>
    </row>
    <row r="470" spans="15:16">
      <c r="O470" s="246"/>
      <c r="P470" s="246"/>
    </row>
    <row r="471" spans="15:16">
      <c r="O471" s="246"/>
      <c r="P471" s="246"/>
    </row>
    <row r="472" spans="15:16">
      <c r="O472" s="246"/>
      <c r="P472" s="246"/>
    </row>
    <row r="473" spans="15:16">
      <c r="O473" s="246"/>
      <c r="P473" s="246"/>
    </row>
    <row r="474" spans="15:16">
      <c r="O474" s="246"/>
      <c r="P474" s="246"/>
    </row>
    <row r="475" spans="15:16">
      <c r="O475" s="246"/>
      <c r="P475" s="246"/>
    </row>
    <row r="476" spans="15:16">
      <c r="O476" s="246"/>
      <c r="P476" s="246"/>
    </row>
    <row r="477" spans="15:16">
      <c r="O477" s="246"/>
      <c r="P477" s="246"/>
    </row>
    <row r="478" spans="15:16">
      <c r="O478" s="246"/>
      <c r="P478" s="246"/>
    </row>
    <row r="479" spans="15:16">
      <c r="O479" s="246"/>
      <c r="P479" s="246"/>
    </row>
    <row r="480" spans="15:16">
      <c r="O480" s="246"/>
      <c r="P480" s="246"/>
    </row>
    <row r="481" spans="15:16">
      <c r="O481" s="246"/>
      <c r="P481" s="246"/>
    </row>
    <row r="482" spans="15:16">
      <c r="O482" s="246"/>
      <c r="P482" s="246"/>
    </row>
    <row r="483" spans="15:16">
      <c r="O483" s="246"/>
      <c r="P483" s="246"/>
    </row>
    <row r="484" spans="15:16">
      <c r="O484" s="246"/>
      <c r="P484" s="246"/>
    </row>
    <row r="485" spans="15:16">
      <c r="O485" s="246"/>
      <c r="P485" s="246"/>
    </row>
    <row r="486" spans="15:16">
      <c r="O486" s="246"/>
      <c r="P486" s="246"/>
    </row>
    <row r="487" spans="15:16">
      <c r="O487" s="246"/>
      <c r="P487" s="246"/>
    </row>
    <row r="488" spans="15:16">
      <c r="O488" s="246"/>
      <c r="P488" s="246"/>
    </row>
    <row r="489" spans="15:16">
      <c r="O489" s="246"/>
      <c r="P489" s="246"/>
    </row>
    <row r="490" spans="15:16">
      <c r="O490" s="246"/>
      <c r="P490" s="246"/>
    </row>
    <row r="491" spans="15:16">
      <c r="O491" s="246"/>
      <c r="P491" s="246"/>
    </row>
    <row r="492" spans="15:16">
      <c r="O492" s="246"/>
      <c r="P492" s="246"/>
    </row>
    <row r="493" spans="15:16">
      <c r="O493" s="246"/>
      <c r="P493" s="246"/>
    </row>
    <row r="494" spans="15:16">
      <c r="O494" s="246"/>
      <c r="P494" s="246"/>
    </row>
    <row r="495" spans="15:16">
      <c r="O495" s="246"/>
      <c r="P495" s="246"/>
    </row>
    <row r="496" spans="15:16">
      <c r="O496" s="246"/>
      <c r="P496" s="246"/>
    </row>
    <row r="497" spans="15:16">
      <c r="O497" s="246"/>
      <c r="P497" s="246"/>
    </row>
    <row r="498" spans="15:16">
      <c r="O498" s="246"/>
      <c r="P498" s="246"/>
    </row>
    <row r="499" spans="15:16">
      <c r="O499" s="246"/>
      <c r="P499" s="246"/>
    </row>
    <row r="500" spans="15:16">
      <c r="O500" s="246"/>
      <c r="P500" s="246"/>
    </row>
    <row r="501" spans="15:16">
      <c r="O501" s="246"/>
      <c r="P501" s="246"/>
    </row>
    <row r="502" spans="15:16">
      <c r="O502" s="246"/>
      <c r="P502" s="246"/>
    </row>
    <row r="503" spans="15:16">
      <c r="O503" s="246"/>
      <c r="P503" s="246"/>
    </row>
    <row r="504" spans="15:16">
      <c r="O504" s="246"/>
      <c r="P504" s="246"/>
    </row>
    <row r="505" spans="15:16">
      <c r="O505" s="246"/>
      <c r="P505" s="246"/>
    </row>
    <row r="506" spans="15:16">
      <c r="O506" s="246"/>
      <c r="P506" s="246"/>
    </row>
    <row r="507" spans="15:16">
      <c r="O507" s="246"/>
      <c r="P507" s="246"/>
    </row>
    <row r="508" spans="15:16">
      <c r="O508" s="246"/>
      <c r="P508" s="246"/>
    </row>
    <row r="509" spans="15:16">
      <c r="O509" s="246"/>
      <c r="P509" s="246"/>
    </row>
    <row r="510" spans="15:16">
      <c r="O510" s="246"/>
      <c r="P510" s="246"/>
    </row>
    <row r="511" spans="15:16">
      <c r="O511" s="246"/>
      <c r="P511" s="246"/>
    </row>
    <row r="512" spans="15:16">
      <c r="O512" s="246"/>
      <c r="P512" s="246"/>
    </row>
    <row r="513" spans="15:16">
      <c r="O513" s="246"/>
      <c r="P513" s="246"/>
    </row>
    <row r="514" spans="15:16">
      <c r="O514" s="246"/>
      <c r="P514" s="246"/>
    </row>
    <row r="515" spans="15:16">
      <c r="O515" s="246"/>
      <c r="P515" s="246"/>
    </row>
    <row r="516" spans="15:16">
      <c r="O516" s="246"/>
      <c r="P516" s="246"/>
    </row>
    <row r="517" spans="15:16">
      <c r="O517" s="246"/>
      <c r="P517" s="246"/>
    </row>
    <row r="518" spans="15:16">
      <c r="O518" s="246"/>
      <c r="P518" s="246"/>
    </row>
    <row r="519" spans="15:16">
      <c r="O519" s="246"/>
      <c r="P519" s="246"/>
    </row>
    <row r="520" spans="15:16">
      <c r="O520" s="246"/>
      <c r="P520" s="246"/>
    </row>
    <row r="521" spans="15:16">
      <c r="O521" s="246"/>
      <c r="P521" s="246"/>
    </row>
    <row r="522" spans="15:16">
      <c r="O522" s="246"/>
      <c r="P522" s="246"/>
    </row>
    <row r="523" spans="15:16">
      <c r="O523" s="246"/>
      <c r="P523" s="246"/>
    </row>
    <row r="524" spans="15:16">
      <c r="O524" s="246"/>
      <c r="P524" s="246"/>
    </row>
    <row r="525" spans="15:16">
      <c r="O525" s="246"/>
      <c r="P525" s="246"/>
    </row>
    <row r="526" spans="15:16">
      <c r="O526" s="246"/>
      <c r="P526" s="246"/>
    </row>
    <row r="527" spans="15:16">
      <c r="O527" s="246"/>
      <c r="P527" s="246"/>
    </row>
    <row r="528" spans="15:16">
      <c r="O528" s="246"/>
      <c r="P528" s="246"/>
    </row>
    <row r="529" spans="15:16">
      <c r="O529" s="246"/>
      <c r="P529" s="246"/>
    </row>
    <row r="530" spans="15:16">
      <c r="O530" s="246"/>
      <c r="P530" s="246"/>
    </row>
    <row r="531" spans="15:16">
      <c r="O531" s="246"/>
      <c r="P531" s="246"/>
    </row>
    <row r="532" spans="15:16">
      <c r="O532" s="246"/>
      <c r="P532" s="246"/>
    </row>
    <row r="533" spans="15:16">
      <c r="O533" s="246"/>
      <c r="P533" s="246"/>
    </row>
    <row r="534" spans="15:16">
      <c r="O534" s="246"/>
      <c r="P534" s="246"/>
    </row>
    <row r="535" spans="15:16">
      <c r="O535" s="246"/>
      <c r="P535" s="246"/>
    </row>
    <row r="536" spans="15:16">
      <c r="O536" s="246"/>
      <c r="P536" s="246"/>
    </row>
    <row r="537" spans="15:16">
      <c r="O537" s="246"/>
      <c r="P537" s="246"/>
    </row>
    <row r="538" spans="15:16">
      <c r="O538" s="246"/>
      <c r="P538" s="246"/>
    </row>
    <row r="539" spans="15:16">
      <c r="O539" s="246"/>
      <c r="P539" s="246"/>
    </row>
    <row r="540" spans="15:16">
      <c r="O540" s="246"/>
      <c r="P540" s="246"/>
    </row>
    <row r="541" spans="15:16">
      <c r="O541" s="246"/>
      <c r="P541" s="246"/>
    </row>
    <row r="542" spans="15:16">
      <c r="O542" s="246"/>
      <c r="P542" s="246"/>
    </row>
    <row r="543" spans="15:16">
      <c r="O543" s="246"/>
      <c r="P543" s="246"/>
    </row>
    <row r="544" spans="15:16">
      <c r="O544" s="246"/>
      <c r="P544" s="246"/>
    </row>
    <row r="545" spans="15:16">
      <c r="O545" s="246"/>
      <c r="P545" s="246"/>
    </row>
    <row r="546" spans="15:16">
      <c r="O546" s="246"/>
      <c r="P546" s="246"/>
    </row>
    <row r="547" spans="15:16">
      <c r="O547" s="246"/>
      <c r="P547" s="246"/>
    </row>
    <row r="548" spans="15:16">
      <c r="O548" s="246"/>
      <c r="P548" s="246"/>
    </row>
    <row r="549" spans="15:16">
      <c r="O549" s="246"/>
      <c r="P549" s="246"/>
    </row>
    <row r="550" spans="15:16">
      <c r="O550" s="246"/>
      <c r="P550" s="246"/>
    </row>
    <row r="551" spans="15:16">
      <c r="O551" s="246"/>
      <c r="P551" s="246"/>
    </row>
    <row r="552" spans="15:16">
      <c r="O552" s="246"/>
      <c r="P552" s="246"/>
    </row>
    <row r="553" spans="15:16">
      <c r="O553" s="246"/>
      <c r="P553" s="246"/>
    </row>
    <row r="554" spans="15:16">
      <c r="O554" s="246"/>
      <c r="P554" s="246"/>
    </row>
    <row r="555" spans="15:16">
      <c r="O555" s="246"/>
      <c r="P555" s="246"/>
    </row>
    <row r="556" spans="15:16">
      <c r="O556" s="246"/>
      <c r="P556" s="246"/>
    </row>
    <row r="557" spans="15:16">
      <c r="O557" s="246"/>
      <c r="P557" s="246"/>
    </row>
    <row r="558" spans="15:16">
      <c r="O558" s="246"/>
      <c r="P558" s="246"/>
    </row>
    <row r="559" spans="15:16">
      <c r="O559" s="246"/>
      <c r="P559" s="246"/>
    </row>
    <row r="560" spans="15:16">
      <c r="O560" s="246"/>
      <c r="P560" s="246"/>
    </row>
    <row r="561" spans="15:16">
      <c r="O561" s="246"/>
      <c r="P561" s="246"/>
    </row>
    <row r="562" spans="15:16">
      <c r="O562" s="246"/>
      <c r="P562" s="246"/>
    </row>
    <row r="563" spans="15:16">
      <c r="O563" s="246"/>
      <c r="P563" s="246"/>
    </row>
    <row r="564" spans="15:16">
      <c r="O564" s="246"/>
      <c r="P564" s="246"/>
    </row>
    <row r="565" spans="15:16">
      <c r="O565" s="246"/>
      <c r="P565" s="246"/>
    </row>
    <row r="566" spans="15:16">
      <c r="O566" s="246"/>
      <c r="P566" s="246"/>
    </row>
    <row r="567" spans="15:16">
      <c r="O567" s="246"/>
      <c r="P567" s="246"/>
    </row>
    <row r="568" spans="15:16">
      <c r="O568" s="246"/>
      <c r="P568" s="246"/>
    </row>
    <row r="569" spans="15:16">
      <c r="O569" s="246"/>
      <c r="P569" s="246"/>
    </row>
    <row r="570" spans="15:16">
      <c r="O570" s="246"/>
      <c r="P570" s="246"/>
    </row>
    <row r="571" spans="15:16">
      <c r="O571" s="246"/>
      <c r="P571" s="246"/>
    </row>
    <row r="572" spans="15:16">
      <c r="O572" s="246"/>
      <c r="P572" s="246"/>
    </row>
    <row r="573" spans="15:16">
      <c r="O573" s="246"/>
      <c r="P573" s="246"/>
    </row>
    <row r="574" spans="15:16">
      <c r="O574" s="246"/>
      <c r="P574" s="246"/>
    </row>
    <row r="575" spans="15:16">
      <c r="O575" s="246"/>
      <c r="P575" s="246"/>
    </row>
    <row r="576" spans="15:16">
      <c r="O576" s="246"/>
      <c r="P576" s="246"/>
    </row>
    <row r="577" spans="15:16">
      <c r="O577" s="246"/>
      <c r="P577" s="246"/>
    </row>
    <row r="578" spans="15:16">
      <c r="O578" s="246"/>
      <c r="P578" s="246"/>
    </row>
    <row r="579" spans="15:16">
      <c r="O579" s="246"/>
      <c r="P579" s="246"/>
    </row>
    <row r="580" spans="15:16">
      <c r="O580" s="246"/>
      <c r="P580" s="246"/>
    </row>
    <row r="581" spans="15:16">
      <c r="O581" s="246"/>
      <c r="P581" s="246"/>
    </row>
    <row r="582" spans="15:16">
      <c r="O582" s="246"/>
      <c r="P582" s="246"/>
    </row>
    <row r="583" spans="15:16">
      <c r="O583" s="246"/>
      <c r="P583" s="246"/>
    </row>
    <row r="584" spans="15:16">
      <c r="O584" s="246"/>
      <c r="P584" s="246"/>
    </row>
    <row r="585" spans="15:16">
      <c r="O585" s="246"/>
      <c r="P585" s="246"/>
    </row>
    <row r="586" spans="15:16">
      <c r="O586" s="246"/>
      <c r="P586" s="246"/>
    </row>
    <row r="587" spans="15:16">
      <c r="O587" s="246"/>
      <c r="P587" s="246"/>
    </row>
    <row r="588" spans="15:16">
      <c r="O588" s="246"/>
      <c r="P588" s="246"/>
    </row>
    <row r="589" spans="15:16">
      <c r="O589" s="246"/>
      <c r="P589" s="246"/>
    </row>
    <row r="590" spans="15:16">
      <c r="O590" s="246"/>
      <c r="P590" s="246"/>
    </row>
    <row r="591" spans="15:16">
      <c r="O591" s="246"/>
      <c r="P591" s="246"/>
    </row>
    <row r="592" spans="15:16">
      <c r="O592" s="246"/>
      <c r="P592" s="246"/>
    </row>
    <row r="593" spans="15:16">
      <c r="O593" s="246"/>
      <c r="P593" s="246"/>
    </row>
    <row r="594" spans="15:16">
      <c r="O594" s="246"/>
      <c r="P594" s="246"/>
    </row>
    <row r="595" spans="15:16">
      <c r="O595" s="246"/>
      <c r="P595" s="246"/>
    </row>
    <row r="596" spans="15:16">
      <c r="O596" s="246"/>
      <c r="P596" s="246"/>
    </row>
    <row r="597" spans="15:16">
      <c r="O597" s="246"/>
      <c r="P597" s="246"/>
    </row>
    <row r="598" spans="15:16">
      <c r="O598" s="246"/>
      <c r="P598" s="246"/>
    </row>
    <row r="599" spans="15:16">
      <c r="O599" s="246"/>
      <c r="P599" s="246"/>
    </row>
    <row r="600" spans="15:16">
      <c r="O600" s="246"/>
      <c r="P600" s="246"/>
    </row>
    <row r="601" spans="15:16">
      <c r="O601" s="246"/>
      <c r="P601" s="246"/>
    </row>
    <row r="602" spans="15:16">
      <c r="O602" s="246"/>
      <c r="P602" s="246"/>
    </row>
    <row r="603" spans="15:16">
      <c r="O603" s="246"/>
      <c r="P603" s="246"/>
    </row>
    <row r="604" spans="15:16">
      <c r="O604" s="246"/>
      <c r="P604" s="246"/>
    </row>
    <row r="605" spans="15:16">
      <c r="O605" s="246"/>
      <c r="P605" s="246"/>
    </row>
    <row r="606" spans="15:16">
      <c r="O606" s="246"/>
      <c r="P606" s="246"/>
    </row>
    <row r="607" spans="15:16">
      <c r="O607" s="246"/>
      <c r="P607" s="246"/>
    </row>
    <row r="608" spans="15:16">
      <c r="O608" s="246"/>
      <c r="P608" s="246"/>
    </row>
    <row r="609" spans="15:16">
      <c r="O609" s="246"/>
      <c r="P609" s="246"/>
    </row>
    <row r="610" spans="15:16">
      <c r="O610" s="246"/>
      <c r="P610" s="246"/>
    </row>
    <row r="611" spans="15:16">
      <c r="O611" s="246"/>
      <c r="P611" s="246"/>
    </row>
    <row r="612" spans="15:16">
      <c r="O612" s="246"/>
      <c r="P612" s="246"/>
    </row>
    <row r="613" spans="15:16">
      <c r="O613" s="246"/>
      <c r="P613" s="246"/>
    </row>
    <row r="614" spans="15:16">
      <c r="O614" s="246"/>
      <c r="P614" s="246"/>
    </row>
    <row r="615" spans="15:16">
      <c r="O615" s="246"/>
      <c r="P615" s="246"/>
    </row>
    <row r="616" spans="15:16">
      <c r="O616" s="246"/>
      <c r="P616" s="246"/>
    </row>
    <row r="617" spans="15:16">
      <c r="O617" s="246"/>
      <c r="P617" s="246"/>
    </row>
    <row r="618" spans="15:16">
      <c r="O618" s="246"/>
      <c r="P618" s="246"/>
    </row>
    <row r="619" spans="15:16">
      <c r="O619" s="246"/>
      <c r="P619" s="246"/>
    </row>
    <row r="620" spans="15:16">
      <c r="O620" s="246"/>
      <c r="P620" s="246"/>
    </row>
    <row r="621" spans="15:16">
      <c r="O621" s="246"/>
      <c r="P621" s="246"/>
    </row>
    <row r="622" spans="15:16">
      <c r="O622" s="246"/>
      <c r="P622" s="246"/>
    </row>
    <row r="623" spans="15:16">
      <c r="O623" s="246"/>
      <c r="P623" s="246"/>
    </row>
    <row r="624" spans="15:16">
      <c r="O624" s="246"/>
      <c r="P624" s="246"/>
    </row>
    <row r="625" spans="15:16">
      <c r="O625" s="246"/>
      <c r="P625" s="246"/>
    </row>
    <row r="626" spans="15:16">
      <c r="O626" s="246"/>
      <c r="P626" s="246"/>
    </row>
    <row r="627" spans="15:16">
      <c r="O627" s="246"/>
      <c r="P627" s="246"/>
    </row>
    <row r="628" spans="15:16">
      <c r="O628" s="246"/>
      <c r="P628" s="246"/>
    </row>
    <row r="629" spans="15:16">
      <c r="O629" s="246"/>
      <c r="P629" s="246"/>
    </row>
    <row r="630" spans="15:16">
      <c r="O630" s="246"/>
      <c r="P630" s="246"/>
    </row>
    <row r="631" spans="15:16">
      <c r="O631" s="246"/>
      <c r="P631" s="246"/>
    </row>
    <row r="632" spans="15:16">
      <c r="O632" s="246"/>
      <c r="P632" s="246"/>
    </row>
    <row r="633" spans="15:16">
      <c r="O633" s="246"/>
      <c r="P633" s="246"/>
    </row>
    <row r="634" spans="15:16">
      <c r="O634" s="246"/>
      <c r="P634" s="246"/>
    </row>
    <row r="635" spans="15:16">
      <c r="O635" s="246"/>
      <c r="P635" s="246"/>
    </row>
    <row r="636" spans="15:16">
      <c r="O636" s="246"/>
      <c r="P636" s="246"/>
    </row>
    <row r="637" spans="15:16">
      <c r="O637" s="246"/>
      <c r="P637" s="246"/>
    </row>
    <row r="638" spans="15:16">
      <c r="O638" s="246"/>
      <c r="P638" s="246"/>
    </row>
    <row r="639" spans="15:16">
      <c r="O639" s="246"/>
      <c r="P639" s="246"/>
    </row>
    <row r="640" spans="15:16">
      <c r="O640" s="246"/>
      <c r="P640" s="246"/>
    </row>
    <row r="641" spans="15:16">
      <c r="O641" s="246"/>
      <c r="P641" s="246"/>
    </row>
    <row r="642" spans="15:16">
      <c r="O642" s="246"/>
      <c r="P642" s="246"/>
    </row>
    <row r="643" spans="15:16">
      <c r="O643" s="246"/>
      <c r="P643" s="246"/>
    </row>
    <row r="644" spans="15:16">
      <c r="O644" s="246"/>
      <c r="P644" s="246"/>
    </row>
    <row r="645" spans="15:16">
      <c r="O645" s="246"/>
      <c r="P645" s="246"/>
    </row>
    <row r="646" spans="15:16">
      <c r="O646" s="246"/>
      <c r="P646" s="246"/>
    </row>
    <row r="647" spans="15:16">
      <c r="O647" s="246"/>
      <c r="P647" s="246"/>
    </row>
    <row r="648" spans="15:16">
      <c r="O648" s="246"/>
      <c r="P648" s="246"/>
    </row>
    <row r="649" spans="15:16">
      <c r="O649" s="246"/>
      <c r="P649" s="246"/>
    </row>
    <row r="650" spans="15:16">
      <c r="O650" s="246"/>
      <c r="P650" s="246"/>
    </row>
    <row r="651" spans="15:16">
      <c r="O651" s="246"/>
      <c r="P651" s="246"/>
    </row>
    <row r="652" spans="15:16">
      <c r="O652" s="246"/>
      <c r="P652" s="246"/>
    </row>
    <row r="653" spans="15:16">
      <c r="O653" s="246"/>
      <c r="P653" s="246"/>
    </row>
    <row r="654" spans="15:16">
      <c r="O654" s="246"/>
      <c r="P654" s="246"/>
    </row>
    <row r="655" spans="15:16">
      <c r="O655" s="246"/>
      <c r="P655" s="246"/>
    </row>
    <row r="656" spans="15:16">
      <c r="O656" s="246"/>
      <c r="P656" s="246"/>
    </row>
    <row r="657" spans="15:16">
      <c r="O657" s="246"/>
      <c r="P657" s="246"/>
    </row>
    <row r="658" spans="15:16">
      <c r="O658" s="246"/>
      <c r="P658" s="246"/>
    </row>
    <row r="659" spans="15:16">
      <c r="O659" s="246"/>
      <c r="P659" s="246"/>
    </row>
    <row r="660" spans="15:16">
      <c r="O660" s="246"/>
      <c r="P660" s="246"/>
    </row>
    <row r="661" spans="15:16">
      <c r="O661" s="246"/>
      <c r="P661" s="246"/>
    </row>
    <row r="662" spans="15:16">
      <c r="O662" s="246"/>
      <c r="P662" s="246"/>
    </row>
    <row r="663" spans="15:16">
      <c r="O663" s="246"/>
      <c r="P663" s="246"/>
    </row>
    <row r="664" spans="15:16">
      <c r="O664" s="246"/>
      <c r="P664" s="246"/>
    </row>
    <row r="665" spans="15:16">
      <c r="O665" s="246"/>
      <c r="P665" s="246"/>
    </row>
    <row r="666" spans="15:16">
      <c r="O666" s="246"/>
      <c r="P666" s="246"/>
    </row>
    <row r="667" spans="15:16">
      <c r="O667" s="246"/>
      <c r="P667" s="246"/>
    </row>
    <row r="668" spans="15:16">
      <c r="O668" s="246"/>
      <c r="P668" s="246"/>
    </row>
    <row r="669" spans="15:16">
      <c r="O669" s="246"/>
      <c r="P669" s="246"/>
    </row>
    <row r="670" spans="15:16">
      <c r="O670" s="246"/>
      <c r="P670" s="246"/>
    </row>
    <row r="671" spans="15:16">
      <c r="O671" s="246"/>
      <c r="P671" s="246"/>
    </row>
    <row r="672" spans="15:16">
      <c r="O672" s="246"/>
      <c r="P672" s="246"/>
    </row>
    <row r="673" spans="15:16">
      <c r="O673" s="246"/>
      <c r="P673" s="246"/>
    </row>
    <row r="674" spans="15:16">
      <c r="O674" s="246"/>
      <c r="P674" s="246"/>
    </row>
    <row r="675" spans="15:16">
      <c r="O675" s="246"/>
      <c r="P675" s="246"/>
    </row>
    <row r="676" spans="15:16">
      <c r="O676" s="246"/>
      <c r="P676" s="246"/>
    </row>
    <row r="677" spans="15:16">
      <c r="O677" s="246"/>
      <c r="P677" s="246"/>
    </row>
    <row r="678" spans="15:16">
      <c r="O678" s="246"/>
      <c r="P678" s="246"/>
    </row>
    <row r="679" spans="15:16">
      <c r="O679" s="246"/>
      <c r="P679" s="246"/>
    </row>
    <row r="680" spans="15:16">
      <c r="O680" s="246"/>
      <c r="P680" s="246"/>
    </row>
    <row r="681" spans="15:16">
      <c r="O681" s="246"/>
      <c r="P681" s="246"/>
    </row>
    <row r="682" spans="15:16">
      <c r="O682" s="246"/>
      <c r="P682" s="246"/>
    </row>
    <row r="683" spans="15:16">
      <c r="O683" s="246"/>
      <c r="P683" s="246"/>
    </row>
    <row r="684" spans="15:16">
      <c r="O684" s="246"/>
      <c r="P684" s="246"/>
    </row>
    <row r="685" spans="15:16">
      <c r="O685" s="246"/>
      <c r="P685" s="246"/>
    </row>
    <row r="686" spans="15:16">
      <c r="O686" s="246"/>
      <c r="P686" s="246"/>
    </row>
    <row r="687" spans="15:16">
      <c r="O687" s="246"/>
      <c r="P687" s="246"/>
    </row>
    <row r="688" spans="15:16">
      <c r="O688" s="246"/>
      <c r="P688" s="246"/>
    </row>
    <row r="689" spans="15:16">
      <c r="O689" s="246"/>
      <c r="P689" s="246"/>
    </row>
    <row r="690" spans="15:16">
      <c r="O690" s="246"/>
      <c r="P690" s="246"/>
    </row>
    <row r="691" spans="15:16">
      <c r="O691" s="246"/>
      <c r="P691" s="246"/>
    </row>
    <row r="692" spans="15:16">
      <c r="O692" s="246"/>
      <c r="P692" s="246"/>
    </row>
    <row r="693" spans="15:16">
      <c r="O693" s="246"/>
      <c r="P693" s="246"/>
    </row>
    <row r="694" spans="15:16">
      <c r="O694" s="246"/>
      <c r="P694" s="246"/>
    </row>
    <row r="695" spans="15:16">
      <c r="O695" s="246"/>
      <c r="P695" s="246"/>
    </row>
    <row r="696" spans="15:16">
      <c r="O696" s="246"/>
      <c r="P696" s="246"/>
    </row>
    <row r="697" spans="15:16">
      <c r="O697" s="246"/>
      <c r="P697" s="246"/>
    </row>
    <row r="698" spans="15:16">
      <c r="O698" s="246"/>
      <c r="P698" s="246"/>
    </row>
    <row r="699" spans="15:16">
      <c r="O699" s="246"/>
      <c r="P699" s="246"/>
    </row>
    <row r="700" spans="15:16">
      <c r="O700" s="246"/>
      <c r="P700" s="246"/>
    </row>
    <row r="701" spans="15:16">
      <c r="O701" s="246"/>
      <c r="P701" s="246"/>
    </row>
    <row r="702" spans="15:16">
      <c r="O702" s="246"/>
      <c r="P702" s="246"/>
    </row>
    <row r="703" spans="15:16">
      <c r="O703" s="246"/>
      <c r="P703" s="246"/>
    </row>
    <row r="704" spans="15:16">
      <c r="O704" s="246"/>
      <c r="P704" s="246"/>
    </row>
    <row r="705" spans="15:16">
      <c r="O705" s="246"/>
      <c r="P705" s="246"/>
    </row>
    <row r="706" spans="15:16">
      <c r="O706" s="246"/>
      <c r="P706" s="246"/>
    </row>
    <row r="707" spans="15:16">
      <c r="O707" s="246"/>
      <c r="P707" s="246"/>
    </row>
    <row r="708" spans="15:16">
      <c r="O708" s="246"/>
      <c r="P708" s="246"/>
    </row>
    <row r="709" spans="15:16">
      <c r="O709" s="246"/>
      <c r="P709" s="246"/>
    </row>
    <row r="710" spans="15:16">
      <c r="O710" s="246"/>
      <c r="P710" s="246"/>
    </row>
    <row r="711" spans="15:16">
      <c r="O711" s="246"/>
      <c r="P711" s="246"/>
    </row>
    <row r="712" spans="15:16">
      <c r="O712" s="246"/>
      <c r="P712" s="246"/>
    </row>
    <row r="713" spans="15:16">
      <c r="O713" s="246"/>
      <c r="P713" s="246"/>
    </row>
    <row r="714" spans="15:16">
      <c r="O714" s="246"/>
      <c r="P714" s="246"/>
    </row>
    <row r="715" spans="15:16">
      <c r="O715" s="246"/>
      <c r="P715" s="246"/>
    </row>
    <row r="716" spans="15:16">
      <c r="O716" s="246"/>
      <c r="P716" s="246"/>
    </row>
    <row r="717" spans="15:16">
      <c r="O717" s="246"/>
      <c r="P717" s="246"/>
    </row>
    <row r="718" spans="15:16">
      <c r="O718" s="246"/>
      <c r="P718" s="246"/>
    </row>
    <row r="719" spans="15:16">
      <c r="O719" s="246"/>
      <c r="P719" s="246"/>
    </row>
    <row r="720" spans="15:16">
      <c r="O720" s="246"/>
      <c r="P720" s="246"/>
    </row>
    <row r="721" spans="15:16">
      <c r="O721" s="246"/>
      <c r="P721" s="246"/>
    </row>
    <row r="722" spans="15:16">
      <c r="O722" s="246"/>
      <c r="P722" s="246"/>
    </row>
    <row r="723" spans="15:16">
      <c r="O723" s="246"/>
      <c r="P723" s="246"/>
    </row>
    <row r="724" spans="15:16">
      <c r="O724" s="246"/>
      <c r="P724" s="246"/>
    </row>
    <row r="725" spans="15:16">
      <c r="O725" s="246"/>
      <c r="P725" s="246"/>
    </row>
    <row r="726" spans="15:16">
      <c r="O726" s="246"/>
      <c r="P726" s="246"/>
    </row>
    <row r="727" spans="15:16">
      <c r="O727" s="246"/>
      <c r="P727" s="246"/>
    </row>
    <row r="728" spans="15:16">
      <c r="O728" s="246"/>
      <c r="P728" s="246"/>
    </row>
    <row r="729" spans="15:16">
      <c r="O729" s="246"/>
      <c r="P729" s="246"/>
    </row>
    <row r="730" spans="15:16">
      <c r="O730" s="246"/>
      <c r="P730" s="246"/>
    </row>
    <row r="731" spans="15:16">
      <c r="O731" s="246"/>
      <c r="P731" s="246"/>
    </row>
    <row r="732" spans="15:16">
      <c r="O732" s="246"/>
      <c r="P732" s="246"/>
    </row>
    <row r="733" spans="15:16">
      <c r="O733" s="246"/>
      <c r="P733" s="246"/>
    </row>
    <row r="734" spans="15:16">
      <c r="O734" s="246"/>
      <c r="P734" s="246"/>
    </row>
    <row r="735" spans="15:16">
      <c r="O735" s="246"/>
      <c r="P735" s="246"/>
    </row>
    <row r="736" spans="15:16">
      <c r="O736" s="246"/>
      <c r="P736" s="246"/>
    </row>
    <row r="737" spans="15:16">
      <c r="O737" s="246"/>
      <c r="P737" s="246"/>
    </row>
    <row r="738" spans="15:16">
      <c r="O738" s="246"/>
      <c r="P738" s="246"/>
    </row>
    <row r="739" spans="15:16">
      <c r="O739" s="246"/>
      <c r="P739" s="246"/>
    </row>
    <row r="740" spans="15:16">
      <c r="O740" s="246"/>
      <c r="P740" s="246"/>
    </row>
    <row r="741" spans="15:16">
      <c r="O741" s="246"/>
      <c r="P741" s="246"/>
    </row>
    <row r="742" spans="15:16">
      <c r="O742" s="246"/>
      <c r="P742" s="246"/>
    </row>
    <row r="743" spans="15:16">
      <c r="O743" s="246"/>
      <c r="P743" s="246"/>
    </row>
    <row r="744" spans="15:16">
      <c r="O744" s="246"/>
      <c r="P744" s="246"/>
    </row>
    <row r="745" spans="15:16">
      <c r="O745" s="246"/>
      <c r="P745" s="246"/>
    </row>
    <row r="746" spans="15:16">
      <c r="O746" s="246"/>
      <c r="P746" s="246"/>
    </row>
    <row r="747" spans="15:16">
      <c r="O747" s="246"/>
      <c r="P747" s="246"/>
    </row>
    <row r="748" spans="15:16">
      <c r="O748" s="246"/>
      <c r="P748" s="246"/>
    </row>
    <row r="749" spans="15:16">
      <c r="O749" s="246"/>
      <c r="P749" s="246"/>
    </row>
    <row r="750" spans="15:16">
      <c r="O750" s="246"/>
      <c r="P750" s="246"/>
    </row>
    <row r="751" spans="15:16">
      <c r="O751" s="246"/>
      <c r="P751" s="246"/>
    </row>
    <row r="752" spans="15:16">
      <c r="O752" s="246"/>
      <c r="P752" s="246"/>
    </row>
    <row r="753" spans="15:16">
      <c r="O753" s="246"/>
      <c r="P753" s="246"/>
    </row>
    <row r="754" spans="15:16">
      <c r="O754" s="246"/>
      <c r="P754" s="246"/>
    </row>
    <row r="755" spans="15:16">
      <c r="O755" s="246"/>
      <c r="P755" s="246"/>
    </row>
    <row r="756" spans="15:16">
      <c r="O756" s="246"/>
      <c r="P756" s="246"/>
    </row>
    <row r="757" spans="15:16">
      <c r="O757" s="246"/>
      <c r="P757" s="246"/>
    </row>
    <row r="758" spans="15:16">
      <c r="O758" s="246"/>
      <c r="P758" s="246"/>
    </row>
    <row r="759" spans="15:16">
      <c r="O759" s="246"/>
      <c r="P759" s="246"/>
    </row>
    <row r="760" spans="15:16">
      <c r="O760" s="246"/>
      <c r="P760" s="246"/>
    </row>
    <row r="761" spans="15:16">
      <c r="O761" s="246"/>
      <c r="P761" s="246"/>
    </row>
    <row r="762" spans="15:16">
      <c r="O762" s="246"/>
      <c r="P762" s="246"/>
    </row>
    <row r="763" spans="15:16">
      <c r="O763" s="246"/>
      <c r="P763" s="246"/>
    </row>
    <row r="764" spans="15:16">
      <c r="O764" s="246"/>
      <c r="P764" s="246"/>
    </row>
    <row r="765" spans="15:16">
      <c r="O765" s="246"/>
      <c r="P765" s="246"/>
    </row>
    <row r="766" spans="15:16">
      <c r="O766" s="246"/>
      <c r="P766" s="246"/>
    </row>
    <row r="767" spans="15:16">
      <c r="O767" s="246"/>
      <c r="P767" s="246"/>
    </row>
    <row r="768" spans="15:16">
      <c r="O768" s="246"/>
      <c r="P768" s="246"/>
    </row>
    <row r="769" spans="15:16">
      <c r="O769" s="246"/>
      <c r="P769" s="246"/>
    </row>
    <row r="770" spans="15:16">
      <c r="O770" s="246"/>
      <c r="P770" s="246"/>
    </row>
    <row r="771" spans="15:16">
      <c r="O771" s="246"/>
      <c r="P771" s="246"/>
    </row>
    <row r="772" spans="15:16">
      <c r="O772" s="246"/>
      <c r="P772" s="246"/>
    </row>
    <row r="773" spans="15:16">
      <c r="O773" s="246"/>
      <c r="P773" s="246"/>
    </row>
    <row r="774" spans="15:16">
      <c r="O774" s="246"/>
      <c r="P774" s="246"/>
    </row>
    <row r="775" spans="15:16">
      <c r="O775" s="246"/>
      <c r="P775" s="246"/>
    </row>
    <row r="776" spans="15:16">
      <c r="O776" s="246"/>
      <c r="P776" s="246"/>
    </row>
    <row r="777" spans="15:16">
      <c r="O777" s="246"/>
      <c r="P777" s="246"/>
    </row>
    <row r="778" spans="15:16">
      <c r="O778" s="246"/>
      <c r="P778" s="246"/>
    </row>
    <row r="779" spans="15:16">
      <c r="O779" s="246"/>
      <c r="P779" s="246"/>
    </row>
    <row r="780" spans="15:16">
      <c r="O780" s="246"/>
      <c r="P780" s="246"/>
    </row>
    <row r="781" spans="15:16">
      <c r="O781" s="246"/>
      <c r="P781" s="246"/>
    </row>
    <row r="782" spans="15:16">
      <c r="O782" s="246"/>
      <c r="P782" s="246"/>
    </row>
    <row r="783" spans="15:16">
      <c r="O783" s="246"/>
      <c r="P783" s="246"/>
    </row>
    <row r="784" spans="15:16">
      <c r="O784" s="246"/>
      <c r="P784" s="246"/>
    </row>
    <row r="785" spans="15:16">
      <c r="O785" s="246"/>
      <c r="P785" s="246"/>
    </row>
    <row r="786" spans="15:16">
      <c r="O786" s="246"/>
      <c r="P786" s="246"/>
    </row>
    <row r="787" spans="15:16">
      <c r="O787" s="246"/>
      <c r="P787" s="246"/>
    </row>
    <row r="788" spans="15:16">
      <c r="O788" s="246"/>
      <c r="P788" s="246"/>
    </row>
    <row r="789" spans="15:16">
      <c r="O789" s="246"/>
      <c r="P789" s="246"/>
    </row>
    <row r="790" spans="15:16">
      <c r="O790" s="246"/>
      <c r="P790" s="246"/>
    </row>
    <row r="791" spans="15:16">
      <c r="O791" s="246"/>
      <c r="P791" s="246"/>
    </row>
    <row r="792" spans="15:16">
      <c r="O792" s="246"/>
      <c r="P792" s="246"/>
    </row>
    <row r="793" spans="15:16">
      <c r="O793" s="246"/>
      <c r="P793" s="246"/>
    </row>
    <row r="794" spans="15:16">
      <c r="O794" s="246"/>
      <c r="P794" s="246"/>
    </row>
    <row r="795" spans="15:16">
      <c r="O795" s="246"/>
      <c r="P795" s="246"/>
    </row>
    <row r="796" spans="15:16">
      <c r="O796" s="246"/>
      <c r="P796" s="246"/>
    </row>
    <row r="797" spans="15:16">
      <c r="O797" s="246"/>
      <c r="P797" s="246"/>
    </row>
    <row r="798" spans="15:16">
      <c r="O798" s="246"/>
      <c r="P798" s="246"/>
    </row>
    <row r="799" spans="15:16">
      <c r="O799" s="246"/>
      <c r="P799" s="246"/>
    </row>
    <row r="800" spans="15:16">
      <c r="O800" s="246"/>
      <c r="P800" s="246"/>
    </row>
    <row r="801" spans="15:16">
      <c r="O801" s="246"/>
      <c r="P801" s="246"/>
    </row>
    <row r="802" spans="15:16">
      <c r="O802" s="246"/>
      <c r="P802" s="246"/>
    </row>
    <row r="803" spans="15:16">
      <c r="O803" s="246"/>
      <c r="P803" s="246"/>
    </row>
    <row r="804" spans="15:16">
      <c r="O804" s="246"/>
      <c r="P804" s="246"/>
    </row>
    <row r="805" spans="15:16">
      <c r="O805" s="246"/>
      <c r="P805" s="246"/>
    </row>
    <row r="806" spans="15:16">
      <c r="O806" s="246"/>
      <c r="P806" s="246"/>
    </row>
    <row r="807" spans="15:16">
      <c r="O807" s="246"/>
      <c r="P807" s="246"/>
    </row>
    <row r="808" spans="15:16">
      <c r="O808" s="246"/>
      <c r="P808" s="246"/>
    </row>
    <row r="809" spans="15:16">
      <c r="O809" s="246"/>
      <c r="P809" s="246"/>
    </row>
    <row r="810" spans="15:16">
      <c r="O810" s="246"/>
      <c r="P810" s="246"/>
    </row>
    <row r="811" spans="15:16">
      <c r="O811" s="246"/>
      <c r="P811" s="246"/>
    </row>
    <row r="812" spans="15:16">
      <c r="O812" s="246"/>
      <c r="P812" s="246"/>
    </row>
    <row r="813" spans="15:16">
      <c r="O813" s="246"/>
      <c r="P813" s="246"/>
    </row>
    <row r="814" spans="15:16">
      <c r="O814" s="246"/>
      <c r="P814" s="246"/>
    </row>
    <row r="815" spans="15:16">
      <c r="O815" s="246"/>
      <c r="P815" s="246"/>
    </row>
    <row r="816" spans="15:16">
      <c r="O816" s="246"/>
      <c r="P816" s="246"/>
    </row>
    <row r="817" spans="15:16">
      <c r="O817" s="246"/>
      <c r="P817" s="246"/>
    </row>
    <row r="818" spans="15:16">
      <c r="O818" s="246"/>
      <c r="P818" s="246"/>
    </row>
    <row r="819" spans="15:16">
      <c r="O819" s="246"/>
      <c r="P819" s="246"/>
    </row>
    <row r="820" spans="15:16">
      <c r="O820" s="246"/>
      <c r="P820" s="246"/>
    </row>
    <row r="821" spans="15:16">
      <c r="O821" s="246"/>
      <c r="P821" s="246"/>
    </row>
    <row r="822" spans="15:16">
      <c r="O822" s="246"/>
      <c r="P822" s="246"/>
    </row>
    <row r="823" spans="15:16">
      <c r="O823" s="246"/>
      <c r="P823" s="246"/>
    </row>
    <row r="824" spans="15:16">
      <c r="O824" s="246"/>
      <c r="P824" s="246"/>
    </row>
    <row r="825" spans="15:16">
      <c r="O825" s="246"/>
      <c r="P825" s="246"/>
    </row>
    <row r="826" spans="15:16">
      <c r="O826" s="246"/>
      <c r="P826" s="246"/>
    </row>
    <row r="827" spans="15:16">
      <c r="O827" s="246"/>
      <c r="P827" s="246"/>
    </row>
    <row r="828" spans="15:16">
      <c r="O828" s="246"/>
      <c r="P828" s="246"/>
    </row>
    <row r="829" spans="15:16">
      <c r="O829" s="246"/>
      <c r="P829" s="246"/>
    </row>
    <row r="830" spans="15:16">
      <c r="O830" s="246"/>
      <c r="P830" s="246"/>
    </row>
    <row r="831" spans="15:16">
      <c r="O831" s="246"/>
      <c r="P831" s="246"/>
    </row>
    <row r="832" spans="15:16">
      <c r="O832" s="246"/>
      <c r="P832" s="246"/>
    </row>
    <row r="833" spans="15:16">
      <c r="O833" s="246"/>
      <c r="P833" s="246"/>
    </row>
    <row r="834" spans="15:16">
      <c r="O834" s="246"/>
      <c r="P834" s="246"/>
    </row>
    <row r="835" spans="15:16">
      <c r="O835" s="246"/>
      <c r="P835" s="246"/>
    </row>
    <row r="836" spans="15:16">
      <c r="O836" s="246"/>
      <c r="P836" s="246"/>
    </row>
    <row r="837" spans="15:16">
      <c r="O837" s="246"/>
      <c r="P837" s="246"/>
    </row>
    <row r="838" spans="15:16">
      <c r="O838" s="246"/>
      <c r="P838" s="246"/>
    </row>
    <row r="839" spans="15:16">
      <c r="O839" s="246"/>
      <c r="P839" s="246"/>
    </row>
    <row r="840" spans="15:16">
      <c r="O840" s="246"/>
      <c r="P840" s="246"/>
    </row>
    <row r="841" spans="15:16">
      <c r="O841" s="246"/>
      <c r="P841" s="246"/>
    </row>
    <row r="842" spans="15:16">
      <c r="O842" s="246"/>
      <c r="P842" s="246"/>
    </row>
    <row r="843" spans="15:16">
      <c r="O843" s="246"/>
      <c r="P843" s="246"/>
    </row>
    <row r="844" spans="15:16">
      <c r="O844" s="246"/>
      <c r="P844" s="246"/>
    </row>
    <row r="845" spans="15:16">
      <c r="O845" s="246"/>
      <c r="P845" s="246"/>
    </row>
    <row r="846" spans="15:16">
      <c r="O846" s="246"/>
      <c r="P846" s="246"/>
    </row>
    <row r="847" spans="15:16">
      <c r="O847" s="246"/>
      <c r="P847" s="246"/>
    </row>
    <row r="848" spans="15:16">
      <c r="O848" s="246"/>
      <c r="P848" s="246"/>
    </row>
    <row r="849" spans="15:16">
      <c r="O849" s="246"/>
      <c r="P849" s="246"/>
    </row>
    <row r="850" spans="15:16">
      <c r="O850" s="246"/>
      <c r="P850" s="246"/>
    </row>
    <row r="851" spans="15:16">
      <c r="O851" s="246"/>
      <c r="P851" s="246"/>
    </row>
    <row r="852" spans="15:16">
      <c r="O852" s="246"/>
      <c r="P852" s="246"/>
    </row>
    <row r="853" spans="15:16">
      <c r="O853" s="246"/>
      <c r="P853" s="246"/>
    </row>
    <row r="854" spans="15:16">
      <c r="O854" s="246"/>
      <c r="P854" s="246"/>
    </row>
    <row r="855" spans="15:16">
      <c r="O855" s="246"/>
      <c r="P855" s="246"/>
    </row>
    <row r="856" spans="15:16">
      <c r="O856" s="246"/>
      <c r="P856" s="246"/>
    </row>
    <row r="857" spans="15:16">
      <c r="O857" s="246"/>
      <c r="P857" s="246"/>
    </row>
    <row r="858" spans="15:16">
      <c r="O858" s="246"/>
      <c r="P858" s="246"/>
    </row>
    <row r="859" spans="15:16">
      <c r="O859" s="246"/>
      <c r="P859" s="246"/>
    </row>
    <row r="860" spans="15:16">
      <c r="O860" s="246"/>
      <c r="P860" s="246"/>
    </row>
    <row r="861" spans="15:16">
      <c r="O861" s="246"/>
      <c r="P861" s="246"/>
    </row>
    <row r="862" spans="15:16">
      <c r="O862" s="246"/>
      <c r="P862" s="246"/>
    </row>
    <row r="863" spans="15:16">
      <c r="O863" s="246"/>
      <c r="P863" s="246"/>
    </row>
    <row r="864" spans="15:16">
      <c r="O864" s="246"/>
      <c r="P864" s="246"/>
    </row>
    <row r="865" spans="15:16">
      <c r="O865" s="246"/>
      <c r="P865" s="246"/>
    </row>
    <row r="866" spans="15:16">
      <c r="O866" s="246"/>
      <c r="P866" s="246"/>
    </row>
    <row r="867" spans="15:16">
      <c r="O867" s="246"/>
      <c r="P867" s="246"/>
    </row>
    <row r="868" spans="15:16">
      <c r="O868" s="246"/>
      <c r="P868" s="246"/>
    </row>
    <row r="869" spans="15:16">
      <c r="O869" s="246"/>
      <c r="P869" s="246"/>
    </row>
    <row r="870" spans="15:16">
      <c r="O870" s="246"/>
      <c r="P870" s="246"/>
    </row>
    <row r="871" spans="15:16">
      <c r="O871" s="246"/>
      <c r="P871" s="246"/>
    </row>
    <row r="872" spans="15:16">
      <c r="O872" s="246"/>
      <c r="P872" s="246"/>
    </row>
    <row r="873" spans="15:16">
      <c r="O873" s="246"/>
      <c r="P873" s="246"/>
    </row>
    <row r="874" spans="15:16">
      <c r="O874" s="246"/>
      <c r="P874" s="246"/>
    </row>
    <row r="875" spans="15:16">
      <c r="O875" s="246"/>
      <c r="P875" s="246"/>
    </row>
    <row r="876" spans="15:16">
      <c r="O876" s="246"/>
      <c r="P876" s="246"/>
    </row>
    <row r="877" spans="15:16">
      <c r="O877" s="246"/>
      <c r="P877" s="246"/>
    </row>
    <row r="878" spans="15:16">
      <c r="O878" s="246"/>
      <c r="P878" s="246"/>
    </row>
    <row r="879" spans="15:16">
      <c r="O879" s="246"/>
      <c r="P879" s="246"/>
    </row>
    <row r="880" spans="15:16">
      <c r="O880" s="246"/>
      <c r="P880" s="246"/>
    </row>
    <row r="881" spans="15:16">
      <c r="O881" s="246"/>
      <c r="P881" s="246"/>
    </row>
    <row r="882" spans="15:16">
      <c r="O882" s="246"/>
      <c r="P882" s="246"/>
    </row>
    <row r="883" spans="15:16">
      <c r="O883" s="246"/>
      <c r="P883" s="246"/>
    </row>
    <row r="884" spans="15:16">
      <c r="O884" s="246"/>
      <c r="P884" s="246"/>
    </row>
    <row r="885" spans="15:16">
      <c r="O885" s="246"/>
      <c r="P885" s="246"/>
    </row>
    <row r="886" spans="15:16">
      <c r="O886" s="246"/>
      <c r="P886" s="246"/>
    </row>
    <row r="887" spans="15:16">
      <c r="O887" s="246"/>
      <c r="P887" s="246"/>
    </row>
    <row r="888" spans="15:16">
      <c r="O888" s="246"/>
      <c r="P888" s="246"/>
    </row>
    <row r="889" spans="15:16">
      <c r="O889" s="246"/>
      <c r="P889" s="246"/>
    </row>
    <row r="890" spans="15:16">
      <c r="O890" s="246"/>
      <c r="P890" s="246"/>
    </row>
    <row r="891" spans="15:16">
      <c r="O891" s="246"/>
      <c r="P891" s="246"/>
    </row>
    <row r="892" spans="15:16">
      <c r="O892" s="246"/>
      <c r="P892" s="246"/>
    </row>
    <row r="893" spans="15:16">
      <c r="O893" s="246"/>
      <c r="P893" s="246"/>
    </row>
    <row r="894" spans="15:16">
      <c r="O894" s="246"/>
      <c r="P894" s="246"/>
    </row>
    <row r="895" spans="15:16">
      <c r="O895" s="246"/>
      <c r="P895" s="246"/>
    </row>
    <row r="896" spans="15:16">
      <c r="O896" s="246"/>
      <c r="P896" s="246"/>
    </row>
    <row r="897" spans="15:16">
      <c r="O897" s="246"/>
      <c r="P897" s="246"/>
    </row>
    <row r="898" spans="15:16">
      <c r="O898" s="246"/>
      <c r="P898" s="246"/>
    </row>
    <row r="899" spans="15:16">
      <c r="O899" s="246"/>
      <c r="P899" s="246"/>
    </row>
    <row r="900" spans="15:16">
      <c r="O900" s="246"/>
      <c r="P900" s="246"/>
    </row>
    <row r="901" spans="15:16">
      <c r="O901" s="246"/>
      <c r="P901" s="246"/>
    </row>
    <row r="902" spans="15:16">
      <c r="O902" s="246"/>
      <c r="P902" s="246"/>
    </row>
    <row r="903" spans="15:16">
      <c r="O903" s="246"/>
      <c r="P903" s="246"/>
    </row>
    <row r="904" spans="15:16">
      <c r="O904" s="246"/>
      <c r="P904" s="246"/>
    </row>
    <row r="905" spans="15:16">
      <c r="O905" s="246"/>
      <c r="P905" s="246"/>
    </row>
    <row r="906" spans="15:16">
      <c r="O906" s="246"/>
      <c r="P906" s="246"/>
    </row>
    <row r="907" spans="15:16">
      <c r="O907" s="246"/>
      <c r="P907" s="246"/>
    </row>
    <row r="908" spans="15:16">
      <c r="O908" s="246"/>
      <c r="P908" s="246"/>
    </row>
    <row r="909" spans="15:16">
      <c r="O909" s="246"/>
      <c r="P909" s="246"/>
    </row>
    <row r="910" spans="15:16">
      <c r="O910" s="246"/>
      <c r="P910" s="246"/>
    </row>
    <row r="911" spans="15:16">
      <c r="O911" s="246"/>
      <c r="P911" s="246"/>
    </row>
    <row r="912" spans="15:16">
      <c r="O912" s="246"/>
      <c r="P912" s="246"/>
    </row>
    <row r="913" spans="15:16">
      <c r="O913" s="246"/>
      <c r="P913" s="246"/>
    </row>
    <row r="914" spans="15:16">
      <c r="O914" s="246"/>
      <c r="P914" s="246"/>
    </row>
    <row r="915" spans="15:16">
      <c r="O915" s="246"/>
      <c r="P915" s="246"/>
    </row>
    <row r="916" spans="15:16">
      <c r="O916" s="246"/>
      <c r="P916" s="246"/>
    </row>
    <row r="917" spans="15:16">
      <c r="O917" s="246"/>
      <c r="P917" s="246"/>
    </row>
    <row r="918" spans="15:16">
      <c r="O918" s="246"/>
      <c r="P918" s="246"/>
    </row>
    <row r="919" spans="15:16">
      <c r="O919" s="246"/>
      <c r="P919" s="246"/>
    </row>
    <row r="920" spans="15:16">
      <c r="O920" s="246"/>
      <c r="P920" s="246"/>
    </row>
    <row r="921" spans="15:16">
      <c r="O921" s="246"/>
      <c r="P921" s="246"/>
    </row>
    <row r="922" spans="15:16">
      <c r="O922" s="246"/>
      <c r="P922" s="246"/>
    </row>
    <row r="923" spans="15:16">
      <c r="O923" s="246"/>
      <c r="P923" s="246"/>
    </row>
    <row r="924" spans="15:16">
      <c r="O924" s="246"/>
      <c r="P924" s="246"/>
    </row>
    <row r="925" spans="15:16">
      <c r="O925" s="246"/>
      <c r="P925" s="246"/>
    </row>
    <row r="926" spans="15:16">
      <c r="O926" s="246"/>
      <c r="P926" s="246"/>
    </row>
    <row r="927" spans="15:16">
      <c r="O927" s="246"/>
      <c r="P927" s="246"/>
    </row>
    <row r="928" spans="15:16">
      <c r="O928" s="246"/>
      <c r="P928" s="246"/>
    </row>
    <row r="929" spans="15:16">
      <c r="O929" s="246"/>
      <c r="P929" s="246"/>
    </row>
    <row r="930" spans="15:16">
      <c r="O930" s="246"/>
      <c r="P930" s="246"/>
    </row>
    <row r="931" spans="15:16">
      <c r="O931" s="246"/>
      <c r="P931" s="246"/>
    </row>
    <row r="932" spans="15:16">
      <c r="O932" s="246"/>
      <c r="P932" s="246"/>
    </row>
    <row r="933" spans="15:16">
      <c r="O933" s="246"/>
      <c r="P933" s="246"/>
    </row>
    <row r="934" spans="15:16">
      <c r="O934" s="246"/>
      <c r="P934" s="246"/>
    </row>
    <row r="935" spans="15:16">
      <c r="O935" s="246"/>
      <c r="P935" s="246"/>
    </row>
    <row r="936" spans="15:16">
      <c r="O936" s="246"/>
      <c r="P936" s="246"/>
    </row>
    <row r="937" spans="15:16">
      <c r="O937" s="246"/>
      <c r="P937" s="246"/>
    </row>
    <row r="938" spans="15:16">
      <c r="O938" s="246"/>
      <c r="P938" s="246"/>
    </row>
    <row r="939" spans="15:16">
      <c r="O939" s="246"/>
      <c r="P939" s="246"/>
    </row>
    <row r="940" spans="15:16">
      <c r="O940" s="246"/>
      <c r="P940" s="246"/>
    </row>
    <row r="941" spans="15:16">
      <c r="O941" s="246"/>
      <c r="P941" s="246"/>
    </row>
    <row r="942" spans="15:16">
      <c r="O942" s="246"/>
      <c r="P942" s="246"/>
    </row>
    <row r="943" spans="15:16">
      <c r="O943" s="246"/>
      <c r="P943" s="246"/>
    </row>
    <row r="944" spans="15:16">
      <c r="O944" s="246"/>
      <c r="P944" s="246"/>
    </row>
    <row r="945" spans="15:16">
      <c r="O945" s="246"/>
      <c r="P945" s="246"/>
    </row>
    <row r="946" spans="15:16">
      <c r="O946" s="246"/>
      <c r="P946" s="246"/>
    </row>
    <row r="947" spans="15:16">
      <c r="O947" s="246"/>
      <c r="P947" s="246"/>
    </row>
    <row r="948" spans="15:16">
      <c r="O948" s="246"/>
      <c r="P948" s="246"/>
    </row>
    <row r="949" spans="15:16">
      <c r="O949" s="246"/>
      <c r="P949" s="246"/>
    </row>
    <row r="950" spans="15:16">
      <c r="O950" s="246"/>
      <c r="P950" s="246"/>
    </row>
    <row r="951" spans="15:16">
      <c r="O951" s="246"/>
      <c r="P951" s="246"/>
    </row>
    <row r="952" spans="15:16">
      <c r="O952" s="246"/>
      <c r="P952" s="246"/>
    </row>
    <row r="953" spans="15:16">
      <c r="O953" s="246"/>
      <c r="P953" s="246"/>
    </row>
    <row r="954" spans="15:16">
      <c r="O954" s="246"/>
      <c r="P954" s="246"/>
    </row>
    <row r="955" spans="15:16">
      <c r="O955" s="246"/>
      <c r="P955" s="246"/>
    </row>
    <row r="956" spans="15:16">
      <c r="O956" s="246"/>
      <c r="P956" s="246"/>
    </row>
    <row r="957" spans="15:16">
      <c r="O957" s="246"/>
      <c r="P957" s="246"/>
    </row>
    <row r="958" spans="15:16">
      <c r="O958" s="246"/>
      <c r="P958" s="246"/>
    </row>
    <row r="959" spans="15:16">
      <c r="O959" s="246"/>
      <c r="P959" s="246"/>
    </row>
    <row r="960" spans="15:16">
      <c r="O960" s="246"/>
      <c r="P960" s="246"/>
    </row>
    <row r="961" spans="15:16">
      <c r="O961" s="246"/>
      <c r="P961" s="246"/>
    </row>
    <row r="962" spans="15:16">
      <c r="O962" s="246"/>
      <c r="P962" s="246"/>
    </row>
    <row r="963" spans="15:16">
      <c r="O963" s="246"/>
      <c r="P963" s="246"/>
    </row>
    <row r="964" spans="15:16">
      <c r="O964" s="246"/>
      <c r="P964" s="246"/>
    </row>
    <row r="965" spans="15:16">
      <c r="O965" s="246"/>
      <c r="P965" s="246"/>
    </row>
    <row r="966" spans="15:16">
      <c r="O966" s="246"/>
      <c r="P966" s="246"/>
    </row>
    <row r="967" spans="15:16">
      <c r="O967" s="246"/>
      <c r="P967" s="246"/>
    </row>
    <row r="968" spans="15:16">
      <c r="O968" s="246"/>
      <c r="P968" s="246"/>
    </row>
    <row r="969" spans="15:16">
      <c r="O969" s="246"/>
      <c r="P969" s="246"/>
    </row>
    <row r="970" spans="15:16">
      <c r="O970" s="246"/>
      <c r="P970" s="246"/>
    </row>
    <row r="971" spans="15:16">
      <c r="O971" s="246"/>
      <c r="P971" s="246"/>
    </row>
    <row r="972" spans="15:16">
      <c r="O972" s="246"/>
      <c r="P972" s="246"/>
    </row>
    <row r="973" spans="15:16">
      <c r="O973" s="246"/>
      <c r="P973" s="246"/>
    </row>
    <row r="974" spans="15:16">
      <c r="O974" s="246"/>
      <c r="P974" s="246"/>
    </row>
    <row r="975" spans="15:16">
      <c r="O975" s="246"/>
      <c r="P975" s="246"/>
    </row>
    <row r="976" spans="15:16">
      <c r="O976" s="246"/>
      <c r="P976" s="246"/>
    </row>
    <row r="977" spans="15:16">
      <c r="O977" s="246"/>
      <c r="P977" s="246"/>
    </row>
    <row r="978" spans="15:16">
      <c r="O978" s="246"/>
      <c r="P978" s="246"/>
    </row>
    <row r="979" spans="15:16">
      <c r="O979" s="246"/>
      <c r="P979" s="246"/>
    </row>
    <row r="980" spans="15:16">
      <c r="O980" s="246"/>
      <c r="P980" s="246"/>
    </row>
    <row r="981" spans="15:16">
      <c r="O981" s="246"/>
      <c r="P981" s="246"/>
    </row>
    <row r="982" spans="15:16">
      <c r="O982" s="246"/>
      <c r="P982" s="246"/>
    </row>
    <row r="983" spans="15:16">
      <c r="O983" s="246"/>
      <c r="P983" s="246"/>
    </row>
    <row r="984" spans="15:16">
      <c r="O984" s="246"/>
      <c r="P984" s="246"/>
    </row>
    <row r="985" spans="15:16">
      <c r="O985" s="246"/>
      <c r="P985" s="246"/>
    </row>
    <row r="986" spans="15:16">
      <c r="O986" s="246"/>
      <c r="P986" s="246"/>
    </row>
    <row r="987" spans="15:16">
      <c r="O987" s="246"/>
      <c r="P987" s="246"/>
    </row>
    <row r="988" spans="15:16">
      <c r="O988" s="246"/>
      <c r="P988" s="246"/>
    </row>
    <row r="989" spans="15:16">
      <c r="O989" s="246"/>
      <c r="P989" s="246"/>
    </row>
    <row r="990" spans="15:16">
      <c r="O990" s="246"/>
      <c r="P990" s="246"/>
    </row>
    <row r="991" spans="15:16">
      <c r="O991" s="246"/>
      <c r="P991" s="246"/>
    </row>
    <row r="992" spans="15:16">
      <c r="O992" s="246"/>
      <c r="P992" s="246"/>
    </row>
    <row r="993" spans="15:16">
      <c r="O993" s="246"/>
      <c r="P993" s="246"/>
    </row>
    <row r="994" spans="15:16">
      <c r="O994" s="246"/>
      <c r="P994" s="246"/>
    </row>
    <row r="995" spans="15:16">
      <c r="O995" s="246"/>
      <c r="P995" s="246"/>
    </row>
    <row r="996" spans="15:16">
      <c r="O996" s="246"/>
      <c r="P996" s="246"/>
    </row>
    <row r="997" spans="15:16">
      <c r="O997" s="246"/>
      <c r="P997" s="246"/>
    </row>
    <row r="998" spans="15:16">
      <c r="O998" s="246"/>
      <c r="P998" s="246"/>
    </row>
    <row r="999" spans="15:16">
      <c r="O999" s="246"/>
      <c r="P999" s="246"/>
    </row>
    <row r="1000" spans="15:16">
      <c r="O1000" s="246"/>
      <c r="P1000" s="246"/>
    </row>
    <row r="1001" spans="15:16">
      <c r="O1001" s="246"/>
      <c r="P1001" s="246"/>
    </row>
    <row r="1002" spans="15:16">
      <c r="O1002" s="246"/>
      <c r="P1002" s="246"/>
    </row>
    <row r="1003" spans="15:16">
      <c r="O1003" s="246"/>
      <c r="P1003" s="246"/>
    </row>
    <row r="1004" spans="15:16">
      <c r="O1004" s="246"/>
      <c r="P1004" s="246"/>
    </row>
    <row r="1005" spans="15:16">
      <c r="O1005" s="246"/>
      <c r="P1005" s="246"/>
    </row>
    <row r="1006" spans="15:16">
      <c r="O1006" s="246"/>
      <c r="P1006" s="246"/>
    </row>
    <row r="1007" spans="15:16">
      <c r="O1007" s="246"/>
      <c r="P1007" s="246"/>
    </row>
    <row r="1008" spans="15:16">
      <c r="O1008" s="246"/>
      <c r="P1008" s="246"/>
    </row>
    <row r="1009" spans="15:16">
      <c r="O1009" s="246"/>
      <c r="P1009" s="246"/>
    </row>
    <row r="1010" spans="15:16">
      <c r="O1010" s="246"/>
      <c r="P1010" s="246"/>
    </row>
    <row r="1011" spans="15:16">
      <c r="O1011" s="246"/>
      <c r="P1011" s="246"/>
    </row>
    <row r="1012" spans="15:16">
      <c r="O1012" s="246"/>
      <c r="P1012" s="246"/>
    </row>
    <row r="1013" spans="15:16">
      <c r="O1013" s="246"/>
      <c r="P1013" s="246"/>
    </row>
    <row r="1014" spans="15:16">
      <c r="O1014" s="246"/>
      <c r="P1014" s="246"/>
    </row>
    <row r="1015" spans="15:16">
      <c r="O1015" s="246"/>
      <c r="P1015" s="246"/>
    </row>
    <row r="1016" spans="15:16">
      <c r="O1016" s="246"/>
      <c r="P1016" s="246"/>
    </row>
    <row r="1017" spans="15:16">
      <c r="O1017" s="246"/>
      <c r="P1017" s="246"/>
    </row>
    <row r="1018" spans="15:16">
      <c r="O1018" s="246"/>
      <c r="P1018" s="246"/>
    </row>
    <row r="1019" spans="15:16">
      <c r="O1019" s="246"/>
      <c r="P1019" s="246"/>
    </row>
    <row r="1020" spans="15:16">
      <c r="O1020" s="246"/>
      <c r="P1020" s="246"/>
    </row>
    <row r="1021" spans="15:16">
      <c r="O1021" s="246"/>
      <c r="P1021" s="246"/>
    </row>
    <row r="1022" spans="15:16">
      <c r="O1022" s="246"/>
      <c r="P1022" s="246"/>
    </row>
    <row r="1023" spans="15:16">
      <c r="O1023" s="246"/>
      <c r="P1023" s="246"/>
    </row>
    <row r="1024" spans="15:16">
      <c r="O1024" s="246"/>
      <c r="P1024" s="246"/>
    </row>
    <row r="1025" spans="15:16">
      <c r="O1025" s="246"/>
      <c r="P1025" s="246"/>
    </row>
    <row r="1026" spans="15:16">
      <c r="O1026" s="246"/>
      <c r="P1026" s="246"/>
    </row>
    <row r="1027" spans="15:16">
      <c r="O1027" s="246"/>
      <c r="P1027" s="246"/>
    </row>
    <row r="1028" spans="15:16">
      <c r="O1028" s="246"/>
      <c r="P1028" s="246"/>
    </row>
    <row r="1029" spans="15:16">
      <c r="O1029" s="246"/>
      <c r="P1029" s="246"/>
    </row>
    <row r="1030" spans="15:16">
      <c r="O1030" s="246"/>
      <c r="P1030" s="246"/>
    </row>
    <row r="1031" spans="15:16">
      <c r="O1031" s="246"/>
      <c r="P1031" s="246"/>
    </row>
    <row r="1032" spans="15:16">
      <c r="O1032" s="246"/>
      <c r="P1032" s="246"/>
    </row>
    <row r="1033" spans="15:16">
      <c r="O1033" s="246"/>
      <c r="P1033" s="246"/>
    </row>
    <row r="1034" spans="15:16">
      <c r="O1034" s="246"/>
      <c r="P1034" s="246"/>
    </row>
    <row r="1035" spans="15:16">
      <c r="O1035" s="246"/>
      <c r="P1035" s="246"/>
    </row>
    <row r="1036" spans="15:16">
      <c r="O1036" s="246"/>
      <c r="P1036" s="246"/>
    </row>
    <row r="1037" spans="15:16">
      <c r="O1037" s="246"/>
      <c r="P1037" s="246"/>
    </row>
    <row r="1038" spans="15:16">
      <c r="O1038" s="246"/>
      <c r="P1038" s="246"/>
    </row>
    <row r="1039" spans="15:16">
      <c r="O1039" s="246"/>
      <c r="P1039" s="246"/>
    </row>
    <row r="1040" spans="15:16">
      <c r="O1040" s="246"/>
      <c r="P1040" s="246"/>
    </row>
    <row r="1041" spans="15:16">
      <c r="O1041" s="246"/>
      <c r="P1041" s="246"/>
    </row>
    <row r="1042" spans="15:16">
      <c r="O1042" s="246"/>
      <c r="P1042" s="246"/>
    </row>
    <row r="1043" spans="15:16">
      <c r="O1043" s="246"/>
      <c r="P1043" s="246"/>
    </row>
    <row r="1044" spans="15:16">
      <c r="O1044" s="246"/>
      <c r="P1044" s="246"/>
    </row>
    <row r="1045" spans="15:16">
      <c r="O1045" s="246"/>
      <c r="P1045" s="246"/>
    </row>
    <row r="1046" spans="15:16">
      <c r="O1046" s="246"/>
      <c r="P1046" s="246"/>
    </row>
    <row r="1047" spans="15:16">
      <c r="O1047" s="246"/>
      <c r="P1047" s="246"/>
    </row>
    <row r="1048" spans="15:16">
      <c r="O1048" s="246"/>
      <c r="P1048" s="246"/>
    </row>
    <row r="1049" spans="15:16">
      <c r="O1049" s="246"/>
      <c r="P1049" s="246"/>
    </row>
    <row r="1050" spans="15:16">
      <c r="O1050" s="246"/>
      <c r="P1050" s="246"/>
    </row>
    <row r="1051" spans="15:16">
      <c r="O1051" s="246"/>
      <c r="P1051" s="246"/>
    </row>
    <row r="1052" spans="15:16">
      <c r="O1052" s="246"/>
      <c r="P1052" s="246"/>
    </row>
    <row r="1053" spans="15:16">
      <c r="O1053" s="246"/>
      <c r="P1053" s="246"/>
    </row>
    <row r="1054" spans="15:16">
      <c r="O1054" s="246"/>
      <c r="P1054" s="246"/>
    </row>
    <row r="1055" spans="15:16">
      <c r="O1055" s="246"/>
      <c r="P1055" s="246"/>
    </row>
    <row r="1056" spans="15:16">
      <c r="O1056" s="246"/>
      <c r="P1056" s="246"/>
    </row>
    <row r="1057" spans="15:16">
      <c r="O1057" s="246"/>
      <c r="P1057" s="246"/>
    </row>
    <row r="1058" spans="15:16">
      <c r="O1058" s="246"/>
      <c r="P1058" s="246"/>
    </row>
    <row r="1059" spans="15:16">
      <c r="O1059" s="246"/>
      <c r="P1059" s="246"/>
    </row>
    <row r="1060" spans="15:16">
      <c r="O1060" s="246"/>
      <c r="P1060" s="246"/>
    </row>
    <row r="1061" spans="15:16">
      <c r="O1061" s="246"/>
      <c r="P1061" s="246"/>
    </row>
    <row r="1062" spans="15:16">
      <c r="O1062" s="246"/>
      <c r="P1062" s="246"/>
    </row>
    <row r="1063" spans="15:16">
      <c r="O1063" s="246"/>
      <c r="P1063" s="246"/>
    </row>
    <row r="1064" spans="15:16">
      <c r="O1064" s="246"/>
      <c r="P1064" s="246"/>
    </row>
    <row r="1065" spans="15:16">
      <c r="O1065" s="246"/>
      <c r="P1065" s="246"/>
    </row>
    <row r="1066" spans="15:16">
      <c r="O1066" s="246"/>
      <c r="P1066" s="246"/>
    </row>
    <row r="1067" spans="15:16">
      <c r="O1067" s="246"/>
      <c r="P1067" s="246"/>
    </row>
    <row r="1068" spans="15:16">
      <c r="O1068" s="246"/>
      <c r="P1068" s="246"/>
    </row>
    <row r="1069" spans="15:16">
      <c r="O1069" s="246"/>
      <c r="P1069" s="246"/>
    </row>
    <row r="1070" spans="15:16">
      <c r="O1070" s="246"/>
      <c r="P1070" s="246"/>
    </row>
    <row r="1071" spans="15:16">
      <c r="O1071" s="246"/>
      <c r="P1071" s="246"/>
    </row>
    <row r="1072" spans="15:16">
      <c r="O1072" s="246"/>
      <c r="P1072" s="246"/>
    </row>
    <row r="1073" spans="15:16">
      <c r="O1073" s="246"/>
      <c r="P1073" s="246"/>
    </row>
    <row r="1074" spans="15:16">
      <c r="O1074" s="246"/>
      <c r="P1074" s="246"/>
    </row>
    <row r="1075" spans="15:16">
      <c r="O1075" s="246"/>
      <c r="P1075" s="246"/>
    </row>
    <row r="1076" spans="15:16">
      <c r="O1076" s="246"/>
      <c r="P1076" s="246"/>
    </row>
    <row r="1077" spans="15:16">
      <c r="O1077" s="246"/>
      <c r="P1077" s="246"/>
    </row>
    <row r="1078" spans="15:16">
      <c r="O1078" s="246"/>
      <c r="P1078" s="246"/>
    </row>
    <row r="1079" spans="15:16">
      <c r="O1079" s="246"/>
      <c r="P1079" s="246"/>
    </row>
    <row r="1080" spans="15:16">
      <c r="O1080" s="246"/>
      <c r="P1080" s="246"/>
    </row>
    <row r="1081" spans="15:16">
      <c r="O1081" s="246"/>
      <c r="P1081" s="246"/>
    </row>
    <row r="1082" spans="15:16">
      <c r="O1082" s="246"/>
      <c r="P1082" s="246"/>
    </row>
    <row r="1083" spans="15:16">
      <c r="O1083" s="246"/>
      <c r="P1083" s="246"/>
    </row>
    <row r="1084" spans="15:16">
      <c r="O1084" s="246"/>
      <c r="P1084" s="246"/>
    </row>
    <row r="1085" spans="15:16">
      <c r="O1085" s="246"/>
      <c r="P1085" s="246"/>
    </row>
    <row r="1086" spans="15:16">
      <c r="O1086" s="246"/>
      <c r="P1086" s="246"/>
    </row>
    <row r="1087" spans="15:16">
      <c r="O1087" s="246"/>
      <c r="P1087" s="246"/>
    </row>
    <row r="1088" spans="15:16">
      <c r="O1088" s="246"/>
      <c r="P1088" s="246"/>
    </row>
    <row r="1089" spans="15:16">
      <c r="O1089" s="246"/>
      <c r="P1089" s="246"/>
    </row>
    <row r="1090" spans="15:16">
      <c r="O1090" s="246"/>
      <c r="P1090" s="246"/>
    </row>
    <row r="1091" spans="15:16">
      <c r="O1091" s="246"/>
      <c r="P1091" s="246"/>
    </row>
    <row r="1092" spans="15:16">
      <c r="O1092" s="246"/>
      <c r="P1092" s="246"/>
    </row>
    <row r="1093" spans="15:16">
      <c r="O1093" s="246"/>
      <c r="P1093" s="246"/>
    </row>
    <row r="1094" spans="15:16">
      <c r="O1094" s="246"/>
      <c r="P1094" s="246"/>
    </row>
    <row r="1095" spans="15:16">
      <c r="O1095" s="246"/>
      <c r="P1095" s="246"/>
    </row>
    <row r="1096" spans="15:16">
      <c r="O1096" s="246"/>
      <c r="P1096" s="246"/>
    </row>
    <row r="1097" spans="15:16">
      <c r="O1097" s="246"/>
      <c r="P1097" s="246"/>
    </row>
    <row r="1098" spans="15:16">
      <c r="O1098" s="246"/>
      <c r="P1098" s="246"/>
    </row>
    <row r="1099" spans="15:16">
      <c r="O1099" s="246"/>
      <c r="P1099" s="246"/>
    </row>
    <row r="1100" spans="15:16">
      <c r="O1100" s="246"/>
      <c r="P1100" s="246"/>
    </row>
    <row r="1101" spans="15:16">
      <c r="O1101" s="246"/>
      <c r="P1101" s="246"/>
    </row>
    <row r="1102" spans="15:16">
      <c r="O1102" s="246"/>
      <c r="P1102" s="246"/>
    </row>
    <row r="1103" spans="15:16">
      <c r="O1103" s="246"/>
      <c r="P1103" s="246"/>
    </row>
    <row r="1104" spans="15:16">
      <c r="O1104" s="246"/>
      <c r="P1104" s="246"/>
    </row>
    <row r="1105" spans="15:16">
      <c r="O1105" s="246"/>
      <c r="P1105" s="246"/>
    </row>
    <row r="1106" spans="15:16">
      <c r="O1106" s="246"/>
      <c r="P1106" s="246"/>
    </row>
    <row r="1107" spans="15:16">
      <c r="O1107" s="246"/>
      <c r="P1107" s="246"/>
    </row>
    <row r="1108" spans="15:16">
      <c r="O1108" s="246"/>
      <c r="P1108" s="246"/>
    </row>
    <row r="1109" spans="15:16">
      <c r="O1109" s="246"/>
      <c r="P1109" s="246"/>
    </row>
    <row r="1110" spans="15:16">
      <c r="O1110" s="246"/>
      <c r="P1110" s="246"/>
    </row>
    <row r="1111" spans="15:16">
      <c r="O1111" s="246"/>
      <c r="P1111" s="246"/>
    </row>
    <row r="1112" spans="15:16">
      <c r="O1112" s="246"/>
      <c r="P1112" s="246"/>
    </row>
    <row r="1113" spans="15:16">
      <c r="O1113" s="246"/>
      <c r="P1113" s="246"/>
    </row>
    <row r="1114" spans="15:16">
      <c r="O1114" s="246"/>
      <c r="P1114" s="246"/>
    </row>
    <row r="1115" spans="15:16">
      <c r="O1115" s="246"/>
      <c r="P1115" s="246"/>
    </row>
    <row r="1116" spans="15:16">
      <c r="O1116" s="246"/>
      <c r="P1116" s="246"/>
    </row>
    <row r="1117" spans="15:16">
      <c r="O1117" s="246"/>
      <c r="P1117" s="246"/>
    </row>
    <row r="1118" spans="15:16">
      <c r="O1118" s="246"/>
      <c r="P1118" s="246"/>
    </row>
    <row r="1119" spans="15:16">
      <c r="O1119" s="246"/>
      <c r="P1119" s="246"/>
    </row>
    <row r="1120" spans="15:16">
      <c r="O1120" s="246"/>
      <c r="P1120" s="246"/>
    </row>
    <row r="1121" spans="15:16">
      <c r="O1121" s="246"/>
      <c r="P1121" s="246"/>
    </row>
    <row r="1122" spans="15:16">
      <c r="O1122" s="246"/>
      <c r="P1122" s="246"/>
    </row>
    <row r="1123" spans="15:16">
      <c r="O1123" s="246"/>
      <c r="P1123" s="246"/>
    </row>
    <row r="1124" spans="15:16">
      <c r="O1124" s="246"/>
      <c r="P1124" s="246"/>
    </row>
    <row r="1125" spans="15:16">
      <c r="O1125" s="246"/>
      <c r="P1125" s="246"/>
    </row>
    <row r="1126" spans="15:16">
      <c r="O1126" s="246"/>
      <c r="P1126" s="246"/>
    </row>
    <row r="1127" spans="15:16">
      <c r="O1127" s="246"/>
      <c r="P1127" s="246"/>
    </row>
    <row r="1128" spans="15:16">
      <c r="O1128" s="246"/>
      <c r="P1128" s="246"/>
    </row>
    <row r="1129" spans="15:16">
      <c r="O1129" s="246"/>
      <c r="P1129" s="246"/>
    </row>
    <row r="1130" spans="15:16">
      <c r="O1130" s="246"/>
      <c r="P1130" s="246"/>
    </row>
    <row r="1131" spans="15:16">
      <c r="O1131" s="246"/>
      <c r="P1131" s="246"/>
    </row>
    <row r="1132" spans="15:16">
      <c r="O1132" s="246"/>
      <c r="P1132" s="246"/>
    </row>
    <row r="1133" spans="15:16">
      <c r="O1133" s="246"/>
      <c r="P1133" s="246"/>
    </row>
    <row r="1134" spans="15:16">
      <c r="O1134" s="246"/>
      <c r="P1134" s="246"/>
    </row>
    <row r="1135" spans="15:16">
      <c r="O1135" s="246"/>
      <c r="P1135" s="246"/>
    </row>
    <row r="1136" spans="15:16">
      <c r="O1136" s="246"/>
      <c r="P1136" s="246"/>
    </row>
    <row r="1137" spans="15:16">
      <c r="O1137" s="246"/>
      <c r="P1137" s="246"/>
    </row>
    <row r="1138" spans="15:16">
      <c r="O1138" s="246"/>
      <c r="P1138" s="246"/>
    </row>
    <row r="1139" spans="15:16">
      <c r="O1139" s="246"/>
      <c r="P1139" s="246"/>
    </row>
    <row r="1140" spans="15:16">
      <c r="O1140" s="246"/>
      <c r="P1140" s="246"/>
    </row>
    <row r="1141" spans="15:16">
      <c r="O1141" s="246"/>
      <c r="P1141" s="246"/>
    </row>
    <row r="1142" spans="15:16">
      <c r="O1142" s="246"/>
      <c r="P1142" s="246"/>
    </row>
    <row r="1143" spans="15:16">
      <c r="O1143" s="246"/>
      <c r="P1143" s="246"/>
    </row>
    <row r="1144" spans="15:16">
      <c r="O1144" s="246"/>
      <c r="P1144" s="246"/>
    </row>
    <row r="1145" spans="15:16">
      <c r="O1145" s="246"/>
      <c r="P1145" s="246"/>
    </row>
    <row r="1146" spans="15:16">
      <c r="O1146" s="246"/>
      <c r="P1146" s="246"/>
    </row>
    <row r="1147" spans="15:16">
      <c r="O1147" s="246"/>
      <c r="P1147" s="246"/>
    </row>
    <row r="1148" spans="15:16">
      <c r="O1148" s="246"/>
      <c r="P1148" s="246"/>
    </row>
    <row r="1149" spans="15:16">
      <c r="O1149" s="246"/>
      <c r="P1149" s="246"/>
    </row>
    <row r="1150" spans="15:16">
      <c r="O1150" s="246"/>
      <c r="P1150" s="246"/>
    </row>
    <row r="1151" spans="15:16">
      <c r="O1151" s="246"/>
      <c r="P1151" s="246"/>
    </row>
    <row r="1152" spans="15:16">
      <c r="O1152" s="246"/>
      <c r="P1152" s="246"/>
    </row>
    <row r="1153" spans="15:16">
      <c r="O1153" s="246"/>
      <c r="P1153" s="246"/>
    </row>
    <row r="1154" spans="15:16">
      <c r="O1154" s="246"/>
      <c r="P1154" s="246"/>
    </row>
    <row r="1155" spans="15:16">
      <c r="O1155" s="246"/>
      <c r="P1155" s="246"/>
    </row>
    <row r="1156" spans="15:16">
      <c r="O1156" s="246"/>
      <c r="P1156" s="246"/>
    </row>
    <row r="1157" spans="15:16">
      <c r="O1157" s="246"/>
      <c r="P1157" s="246"/>
    </row>
    <row r="1158" spans="15:16">
      <c r="O1158" s="246"/>
      <c r="P1158" s="246"/>
    </row>
    <row r="1159" spans="15:16">
      <c r="O1159" s="246"/>
      <c r="P1159" s="246"/>
    </row>
    <row r="1160" spans="15:16">
      <c r="O1160" s="246"/>
      <c r="P1160" s="246"/>
    </row>
    <row r="1161" spans="15:16">
      <c r="O1161" s="246"/>
      <c r="P1161" s="246"/>
    </row>
    <row r="1162" spans="15:16">
      <c r="O1162" s="246"/>
      <c r="P1162" s="246"/>
    </row>
    <row r="1163" spans="15:16">
      <c r="O1163" s="246"/>
      <c r="P1163" s="246"/>
    </row>
    <row r="1164" spans="15:16">
      <c r="O1164" s="246"/>
      <c r="P1164" s="246"/>
    </row>
    <row r="1165" spans="15:16">
      <c r="O1165" s="246"/>
      <c r="P1165" s="246"/>
    </row>
    <row r="1166" spans="15:16">
      <c r="O1166" s="246"/>
      <c r="P1166" s="246"/>
    </row>
    <row r="1167" spans="15:16">
      <c r="O1167" s="246"/>
      <c r="P1167" s="246"/>
    </row>
    <row r="1168" spans="15:16">
      <c r="O1168" s="246"/>
      <c r="P1168" s="246"/>
    </row>
    <row r="1169" spans="15:16">
      <c r="O1169" s="246"/>
      <c r="P1169" s="246"/>
    </row>
    <row r="1170" spans="15:16">
      <c r="O1170" s="246"/>
      <c r="P1170" s="246"/>
    </row>
    <row r="1171" spans="15:16">
      <c r="O1171" s="246"/>
      <c r="P1171" s="246"/>
    </row>
    <row r="1172" spans="15:16">
      <c r="O1172" s="246"/>
      <c r="P1172" s="246"/>
    </row>
    <row r="1173" spans="15:16">
      <c r="O1173" s="246"/>
      <c r="P1173" s="246"/>
    </row>
    <row r="1174" spans="15:16">
      <c r="O1174" s="246"/>
      <c r="P1174" s="246"/>
    </row>
    <row r="1175" spans="15:16">
      <c r="O1175" s="246"/>
      <c r="P1175" s="246"/>
    </row>
    <row r="1176" spans="15:16">
      <c r="O1176" s="246"/>
      <c r="P1176" s="246"/>
    </row>
    <row r="1177" spans="15:16">
      <c r="O1177" s="246"/>
      <c r="P1177" s="246"/>
    </row>
    <row r="1178" spans="15:16">
      <c r="O1178" s="246"/>
      <c r="P1178" s="246"/>
    </row>
    <row r="1179" spans="15:16">
      <c r="O1179" s="246"/>
      <c r="P1179" s="246"/>
    </row>
    <row r="1180" spans="15:16">
      <c r="O1180" s="246"/>
      <c r="P1180" s="246"/>
    </row>
    <row r="1181" spans="15:16">
      <c r="O1181" s="246"/>
      <c r="P1181" s="246"/>
    </row>
    <row r="1182" spans="15:16">
      <c r="O1182" s="246"/>
      <c r="P1182" s="246"/>
    </row>
    <row r="1183" spans="15:16">
      <c r="O1183" s="246"/>
      <c r="P1183" s="246"/>
    </row>
    <row r="1184" spans="15:16">
      <c r="O1184" s="246"/>
      <c r="P1184" s="246"/>
    </row>
    <row r="1185" spans="15:16">
      <c r="O1185" s="246"/>
      <c r="P1185" s="246"/>
    </row>
    <row r="1186" spans="15:16">
      <c r="O1186" s="246"/>
      <c r="P1186" s="246"/>
    </row>
    <row r="1187" spans="15:16">
      <c r="O1187" s="246"/>
      <c r="P1187" s="246"/>
    </row>
    <row r="1188" spans="15:16">
      <c r="O1188" s="246"/>
      <c r="P1188" s="246"/>
    </row>
    <row r="1189" spans="15:16">
      <c r="O1189" s="246"/>
      <c r="P1189" s="246"/>
    </row>
    <row r="1190" spans="15:16">
      <c r="O1190" s="246"/>
      <c r="P1190" s="246"/>
    </row>
    <row r="1191" spans="15:16">
      <c r="O1191" s="246"/>
      <c r="P1191" s="246"/>
    </row>
    <row r="1192" spans="15:16">
      <c r="O1192" s="246"/>
      <c r="P1192" s="246"/>
    </row>
    <row r="1193" spans="15:16">
      <c r="O1193" s="246"/>
      <c r="P1193" s="246"/>
    </row>
    <row r="1194" spans="15:16">
      <c r="O1194" s="246"/>
      <c r="P1194" s="246"/>
    </row>
    <row r="1195" spans="15:16">
      <c r="O1195" s="246"/>
      <c r="P1195" s="246"/>
    </row>
    <row r="1196" spans="15:16">
      <c r="O1196" s="246"/>
      <c r="P1196" s="246"/>
    </row>
    <row r="1197" spans="15:16">
      <c r="O1197" s="246"/>
      <c r="P1197" s="246"/>
    </row>
    <row r="1198" spans="15:16">
      <c r="O1198" s="246"/>
      <c r="P1198" s="246"/>
    </row>
    <row r="1199" spans="15:16">
      <c r="O1199" s="246"/>
      <c r="P1199" s="246"/>
    </row>
    <row r="1200" spans="15:16">
      <c r="O1200" s="246"/>
      <c r="P1200" s="246"/>
    </row>
    <row r="1201" spans="15:16">
      <c r="O1201" s="246"/>
      <c r="P1201" s="246"/>
    </row>
    <row r="1202" spans="15:16">
      <c r="O1202" s="246"/>
      <c r="P1202" s="246"/>
    </row>
    <row r="1203" spans="15:16">
      <c r="O1203" s="246"/>
      <c r="P1203" s="246"/>
    </row>
    <row r="1204" spans="15:16">
      <c r="O1204" s="246"/>
      <c r="P1204" s="246"/>
    </row>
    <row r="1205" spans="15:16">
      <c r="O1205" s="246"/>
      <c r="P1205" s="246"/>
    </row>
    <row r="1206" spans="15:16">
      <c r="O1206" s="246"/>
      <c r="P1206" s="246"/>
    </row>
    <row r="1207" spans="15:16">
      <c r="O1207" s="246"/>
      <c r="P1207" s="246"/>
    </row>
    <row r="1208" spans="15:16">
      <c r="O1208" s="246"/>
      <c r="P1208" s="246"/>
    </row>
    <row r="1209" spans="15:16">
      <c r="O1209" s="246"/>
      <c r="P1209" s="246"/>
    </row>
    <row r="1210" spans="15:16">
      <c r="O1210" s="246"/>
      <c r="P1210" s="246"/>
    </row>
    <row r="1211" spans="15:16">
      <c r="O1211" s="246"/>
      <c r="P1211" s="246"/>
    </row>
    <row r="1212" spans="15:16">
      <c r="O1212" s="246"/>
      <c r="P1212" s="246"/>
    </row>
    <row r="1213" spans="15:16">
      <c r="O1213" s="246"/>
      <c r="P1213" s="246"/>
    </row>
    <row r="1214" spans="15:16">
      <c r="O1214" s="246"/>
      <c r="P1214" s="246"/>
    </row>
    <row r="1215" spans="15:16">
      <c r="O1215" s="246"/>
      <c r="P1215" s="246"/>
    </row>
    <row r="1216" spans="15:16">
      <c r="O1216" s="246"/>
      <c r="P1216" s="246"/>
    </row>
    <row r="1217" spans="15:16">
      <c r="O1217" s="246"/>
      <c r="P1217" s="246"/>
    </row>
    <row r="1218" spans="15:16">
      <c r="O1218" s="246"/>
      <c r="P1218" s="246"/>
    </row>
    <row r="1219" spans="15:16">
      <c r="O1219" s="246"/>
      <c r="P1219" s="246"/>
    </row>
    <row r="1220" spans="15:16">
      <c r="O1220" s="246"/>
      <c r="P1220" s="246"/>
    </row>
    <row r="1221" spans="15:16">
      <c r="O1221" s="246"/>
      <c r="P1221" s="246"/>
    </row>
    <row r="1222" spans="15:16">
      <c r="O1222" s="246"/>
      <c r="P1222" s="246"/>
    </row>
    <row r="1223" spans="15:16">
      <c r="O1223" s="246"/>
      <c r="P1223" s="246"/>
    </row>
    <row r="1224" spans="15:16">
      <c r="O1224" s="246"/>
      <c r="P1224" s="246"/>
    </row>
    <row r="1225" spans="15:16">
      <c r="O1225" s="246"/>
      <c r="P1225" s="246"/>
    </row>
    <row r="1226" spans="15:16">
      <c r="O1226" s="246"/>
      <c r="P1226" s="246"/>
    </row>
    <row r="1227" spans="15:16">
      <c r="O1227" s="246"/>
      <c r="P1227" s="246"/>
    </row>
    <row r="1228" spans="15:16">
      <c r="O1228" s="246"/>
      <c r="P1228" s="246"/>
    </row>
    <row r="1229" spans="15:16">
      <c r="O1229" s="246"/>
      <c r="P1229" s="246"/>
    </row>
    <row r="1230" spans="15:16">
      <c r="O1230" s="246"/>
      <c r="P1230" s="246"/>
    </row>
    <row r="1231" spans="15:16">
      <c r="O1231" s="246"/>
      <c r="P1231" s="246"/>
    </row>
    <row r="1232" spans="15:16">
      <c r="O1232" s="246"/>
      <c r="P1232" s="246"/>
    </row>
    <row r="1233" spans="15:16">
      <c r="O1233" s="246"/>
      <c r="P1233" s="246"/>
    </row>
    <row r="1234" spans="15:16">
      <c r="O1234" s="246"/>
      <c r="P1234" s="246"/>
    </row>
    <row r="1235" spans="15:16">
      <c r="O1235" s="246"/>
      <c r="P1235" s="246"/>
    </row>
    <row r="1236" spans="15:16">
      <c r="O1236" s="246"/>
      <c r="P1236" s="246"/>
    </row>
    <row r="1237" spans="15:16">
      <c r="O1237" s="246"/>
      <c r="P1237" s="246"/>
    </row>
    <row r="1238" spans="15:16">
      <c r="O1238" s="246"/>
      <c r="P1238" s="246"/>
    </row>
    <row r="1239" spans="15:16">
      <c r="O1239" s="246"/>
      <c r="P1239" s="246"/>
    </row>
    <row r="1240" spans="15:16">
      <c r="O1240" s="246"/>
      <c r="P1240" s="246"/>
    </row>
    <row r="1241" spans="15:16">
      <c r="O1241" s="246"/>
      <c r="P1241" s="246"/>
    </row>
    <row r="1242" spans="15:16">
      <c r="O1242" s="246"/>
      <c r="P1242" s="246"/>
    </row>
    <row r="1243" spans="15:16">
      <c r="O1243" s="246"/>
      <c r="P1243" s="246"/>
    </row>
    <row r="1244" spans="15:16">
      <c r="O1244" s="246"/>
      <c r="P1244" s="246"/>
    </row>
    <row r="1245" spans="15:16">
      <c r="O1245" s="246"/>
      <c r="P1245" s="246"/>
    </row>
    <row r="1246" spans="15:16">
      <c r="O1246" s="246"/>
      <c r="P1246" s="246"/>
    </row>
    <row r="1247" spans="15:16">
      <c r="O1247" s="246"/>
      <c r="P1247" s="246"/>
    </row>
    <row r="1248" spans="15:16">
      <c r="O1248" s="246"/>
      <c r="P1248" s="246"/>
    </row>
    <row r="1249" spans="15:16">
      <c r="O1249" s="246"/>
      <c r="P1249" s="246"/>
    </row>
    <row r="1250" spans="15:16">
      <c r="O1250" s="246"/>
      <c r="P1250" s="246"/>
    </row>
    <row r="1251" spans="15:16">
      <c r="O1251" s="246"/>
      <c r="P1251" s="246"/>
    </row>
    <row r="1252" spans="15:16">
      <c r="O1252" s="246"/>
      <c r="P1252" s="246"/>
    </row>
    <row r="1253" spans="15:16">
      <c r="O1253" s="246"/>
      <c r="P1253" s="246"/>
    </row>
    <row r="1254" spans="15:16">
      <c r="O1254" s="246"/>
      <c r="P1254" s="246"/>
    </row>
    <row r="1255" spans="15:16">
      <c r="O1255" s="246"/>
      <c r="P1255" s="246"/>
    </row>
    <row r="1256" spans="15:16">
      <c r="O1256" s="246"/>
      <c r="P1256" s="246"/>
    </row>
    <row r="1257" spans="15:16">
      <c r="O1257" s="246"/>
      <c r="P1257" s="246"/>
    </row>
    <row r="1258" spans="15:16">
      <c r="O1258" s="246"/>
      <c r="P1258" s="246"/>
    </row>
    <row r="1259" spans="15:16">
      <c r="O1259" s="246"/>
      <c r="P1259" s="246"/>
    </row>
    <row r="1260" spans="15:16">
      <c r="O1260" s="246"/>
      <c r="P1260" s="246"/>
    </row>
    <row r="1261" spans="15:16">
      <c r="O1261" s="246"/>
      <c r="P1261" s="246"/>
    </row>
    <row r="1262" spans="15:16">
      <c r="O1262" s="246"/>
      <c r="P1262" s="246"/>
    </row>
    <row r="1263" spans="15:16">
      <c r="O1263" s="246"/>
      <c r="P1263" s="246"/>
    </row>
    <row r="1264" spans="15:16">
      <c r="O1264" s="246"/>
      <c r="P1264" s="246"/>
    </row>
    <row r="1265" spans="15:16">
      <c r="O1265" s="246"/>
      <c r="P1265" s="246"/>
    </row>
    <row r="1266" spans="15:16">
      <c r="O1266" s="246"/>
      <c r="P1266" s="246"/>
    </row>
    <row r="1267" spans="15:16">
      <c r="O1267" s="246"/>
      <c r="P1267" s="246"/>
    </row>
    <row r="1268" spans="15:16">
      <c r="O1268" s="246"/>
      <c r="P1268" s="246"/>
    </row>
    <row r="1269" spans="15:16">
      <c r="O1269" s="246"/>
      <c r="P1269" s="246"/>
    </row>
    <row r="1270" spans="15:16">
      <c r="O1270" s="246"/>
      <c r="P1270" s="246"/>
    </row>
    <row r="1271" spans="15:16">
      <c r="O1271" s="246"/>
      <c r="P1271" s="246"/>
    </row>
    <row r="1272" spans="15:16">
      <c r="O1272" s="246"/>
      <c r="P1272" s="246"/>
    </row>
    <row r="1273" spans="15:16">
      <c r="O1273" s="246"/>
      <c r="P1273" s="246"/>
    </row>
    <row r="1274" spans="15:16">
      <c r="O1274" s="246"/>
      <c r="P1274" s="246"/>
    </row>
    <row r="1275" spans="15:16">
      <c r="O1275" s="246"/>
      <c r="P1275" s="246"/>
    </row>
    <row r="1276" spans="15:16">
      <c r="O1276" s="246"/>
      <c r="P1276" s="246"/>
    </row>
    <row r="1277" spans="15:16">
      <c r="O1277" s="246"/>
      <c r="P1277" s="246"/>
    </row>
    <row r="1278" spans="15:16">
      <c r="O1278" s="246"/>
      <c r="P1278" s="246"/>
    </row>
    <row r="1279" spans="15:16">
      <c r="O1279" s="246"/>
      <c r="P1279" s="246"/>
    </row>
    <row r="1280" spans="15:16">
      <c r="O1280" s="246"/>
      <c r="P1280" s="246"/>
    </row>
    <row r="1281" spans="15:16">
      <c r="O1281" s="246"/>
      <c r="P1281" s="246"/>
    </row>
    <row r="1282" spans="15:16">
      <c r="O1282" s="246"/>
      <c r="P1282" s="246"/>
    </row>
    <row r="1283" spans="15:16">
      <c r="O1283" s="246"/>
      <c r="P1283" s="246"/>
    </row>
    <row r="1284" spans="15:16">
      <c r="O1284" s="246"/>
      <c r="P1284" s="246"/>
    </row>
    <row r="1285" spans="15:16">
      <c r="O1285" s="246"/>
      <c r="P1285" s="246"/>
    </row>
    <row r="1286" spans="15:16">
      <c r="O1286" s="246"/>
      <c r="P1286" s="246"/>
    </row>
    <row r="1287" spans="15:16">
      <c r="O1287" s="246"/>
      <c r="P1287" s="246"/>
    </row>
    <row r="1288" spans="15:16">
      <c r="O1288" s="246"/>
      <c r="P1288" s="246"/>
    </row>
    <row r="1289" spans="15:16">
      <c r="O1289" s="246"/>
      <c r="P1289" s="246"/>
    </row>
    <row r="1290" spans="15:16">
      <c r="O1290" s="246"/>
      <c r="P1290" s="246"/>
    </row>
    <row r="1291" spans="15:16">
      <c r="O1291" s="246"/>
      <c r="P1291" s="246"/>
    </row>
    <row r="1292" spans="15:16">
      <c r="O1292" s="246"/>
      <c r="P1292" s="246"/>
    </row>
    <row r="1293" spans="15:16">
      <c r="O1293" s="246"/>
      <c r="P1293" s="246"/>
    </row>
    <row r="1294" spans="15:16">
      <c r="O1294" s="246"/>
      <c r="P1294" s="246"/>
    </row>
    <row r="1295" spans="15:16">
      <c r="O1295" s="246"/>
      <c r="P1295" s="246"/>
    </row>
    <row r="1296" spans="15:16">
      <c r="O1296" s="246"/>
      <c r="P1296" s="246"/>
    </row>
    <row r="1297" spans="15:16">
      <c r="O1297" s="246"/>
      <c r="P1297" s="246"/>
    </row>
    <row r="1298" spans="15:16">
      <c r="O1298" s="246"/>
      <c r="P1298" s="246"/>
    </row>
    <row r="1299" spans="15:16">
      <c r="O1299" s="246"/>
      <c r="P1299" s="246"/>
    </row>
    <row r="1300" spans="15:16">
      <c r="O1300" s="246"/>
      <c r="P1300" s="246"/>
    </row>
    <row r="1301" spans="15:16">
      <c r="O1301" s="246"/>
      <c r="P1301" s="246"/>
    </row>
    <row r="1302" spans="15:16">
      <c r="O1302" s="246"/>
      <c r="P1302" s="246"/>
    </row>
    <row r="1303" spans="15:16">
      <c r="O1303" s="246"/>
      <c r="P1303" s="246"/>
    </row>
    <row r="1304" spans="15:16">
      <c r="O1304" s="246"/>
      <c r="P1304" s="246"/>
    </row>
    <row r="1305" spans="15:16">
      <c r="O1305" s="246"/>
      <c r="P1305" s="246"/>
    </row>
    <row r="1306" spans="15:16">
      <c r="O1306" s="246"/>
      <c r="P1306" s="246"/>
    </row>
    <row r="1307" spans="15:16">
      <c r="O1307" s="246"/>
      <c r="P1307" s="246"/>
    </row>
    <row r="1308" spans="15:16">
      <c r="O1308" s="246"/>
      <c r="P1308" s="246"/>
    </row>
    <row r="1309" spans="15:16">
      <c r="O1309" s="246"/>
      <c r="P1309" s="246"/>
    </row>
    <row r="1310" spans="15:16">
      <c r="O1310" s="246"/>
      <c r="P1310" s="246"/>
    </row>
    <row r="1311" spans="15:16">
      <c r="O1311" s="246"/>
      <c r="P1311" s="246"/>
    </row>
    <row r="1312" spans="15:16">
      <c r="O1312" s="246"/>
      <c r="P1312" s="246"/>
    </row>
    <row r="1313" spans="15:16">
      <c r="O1313" s="246"/>
      <c r="P1313" s="246"/>
    </row>
    <row r="1314" spans="15:16">
      <c r="O1314" s="246"/>
      <c r="P1314" s="246"/>
    </row>
    <row r="1315" spans="15:16">
      <c r="O1315" s="246"/>
      <c r="P1315" s="246"/>
    </row>
    <row r="1316" spans="15:16">
      <c r="O1316" s="246"/>
      <c r="P1316" s="246"/>
    </row>
    <row r="1317" spans="15:16">
      <c r="O1317" s="246"/>
      <c r="P1317" s="246"/>
    </row>
    <row r="1318" spans="15:16">
      <c r="O1318" s="246"/>
      <c r="P1318" s="246"/>
    </row>
    <row r="1319" spans="15:16">
      <c r="O1319" s="246"/>
      <c r="P1319" s="246"/>
    </row>
    <row r="1320" spans="15:16">
      <c r="O1320" s="246"/>
      <c r="P1320" s="246"/>
    </row>
    <row r="1321" spans="15:16">
      <c r="O1321" s="246"/>
      <c r="P1321" s="246"/>
    </row>
    <row r="1322" spans="15:16">
      <c r="O1322" s="246"/>
      <c r="P1322" s="246"/>
    </row>
    <row r="1323" spans="15:16">
      <c r="O1323" s="246"/>
      <c r="P1323" s="246"/>
    </row>
    <row r="1324" spans="15:16">
      <c r="O1324" s="246"/>
      <c r="P1324" s="246"/>
    </row>
    <row r="1325" spans="15:16">
      <c r="O1325" s="246"/>
      <c r="P1325" s="246"/>
    </row>
    <row r="1326" spans="15:16">
      <c r="O1326" s="246"/>
      <c r="P1326" s="246"/>
    </row>
    <row r="1327" spans="15:16">
      <c r="O1327" s="246"/>
      <c r="P1327" s="246"/>
    </row>
    <row r="1328" spans="15:16">
      <c r="O1328" s="246"/>
      <c r="P1328" s="246"/>
    </row>
    <row r="1329" spans="15:16">
      <c r="O1329" s="246"/>
      <c r="P1329" s="246"/>
    </row>
    <row r="1330" spans="15:16">
      <c r="O1330" s="246"/>
      <c r="P1330" s="246"/>
    </row>
    <row r="1331" spans="15:16">
      <c r="O1331" s="246"/>
      <c r="P1331" s="246"/>
    </row>
    <row r="1332" spans="15:16">
      <c r="O1332" s="246"/>
      <c r="P1332" s="246"/>
    </row>
    <row r="1333" spans="15:16">
      <c r="O1333" s="246"/>
      <c r="P1333" s="246"/>
    </row>
    <row r="1334" spans="15:16">
      <c r="O1334" s="246"/>
      <c r="P1334" s="246"/>
    </row>
    <row r="1335" spans="15:16">
      <c r="O1335" s="246"/>
      <c r="P1335" s="246"/>
    </row>
    <row r="1336" spans="15:16">
      <c r="O1336" s="246"/>
      <c r="P1336" s="246"/>
    </row>
    <row r="1337" spans="15:16">
      <c r="O1337" s="246"/>
      <c r="P1337" s="246"/>
    </row>
    <row r="1338" spans="15:16">
      <c r="O1338" s="246"/>
      <c r="P1338" s="246"/>
    </row>
    <row r="1339" spans="15:16">
      <c r="O1339" s="246"/>
      <c r="P1339" s="246"/>
    </row>
    <row r="1340" spans="15:16">
      <c r="O1340" s="246"/>
      <c r="P1340" s="246"/>
    </row>
    <row r="1341" spans="15:16">
      <c r="O1341" s="246"/>
      <c r="P1341" s="246"/>
    </row>
    <row r="1342" spans="15:16">
      <c r="O1342" s="246"/>
      <c r="P1342" s="246"/>
    </row>
    <row r="1343" spans="15:16">
      <c r="O1343" s="246"/>
      <c r="P1343" s="246"/>
    </row>
    <row r="1344" spans="15:16">
      <c r="O1344" s="246"/>
      <c r="P1344" s="246"/>
    </row>
    <row r="1345" spans="15:16">
      <c r="O1345" s="246"/>
      <c r="P1345" s="246"/>
    </row>
    <row r="1346" spans="15:16">
      <c r="O1346" s="246"/>
      <c r="P1346" s="246"/>
    </row>
    <row r="1347" spans="15:16">
      <c r="O1347" s="246"/>
      <c r="P1347" s="246"/>
    </row>
    <row r="1348" spans="15:16">
      <c r="O1348" s="246"/>
      <c r="P1348" s="246"/>
    </row>
    <row r="1349" spans="15:16">
      <c r="O1349" s="246"/>
      <c r="P1349" s="246"/>
    </row>
    <row r="1350" spans="15:16">
      <c r="O1350" s="246"/>
      <c r="P1350" s="246"/>
    </row>
    <row r="1351" spans="15:16">
      <c r="O1351" s="246"/>
      <c r="P1351" s="246"/>
    </row>
    <row r="1352" spans="15:16">
      <c r="O1352" s="246"/>
      <c r="P1352" s="246"/>
    </row>
    <row r="1353" spans="15:16">
      <c r="O1353" s="246"/>
      <c r="P1353" s="246"/>
    </row>
    <row r="1354" spans="15:16">
      <c r="O1354" s="246"/>
      <c r="P1354" s="246"/>
    </row>
    <row r="1355" spans="15:16">
      <c r="O1355" s="246"/>
      <c r="P1355" s="246"/>
    </row>
    <row r="1356" spans="15:16">
      <c r="O1356" s="246"/>
      <c r="P1356" s="246"/>
    </row>
    <row r="1357" spans="15:16">
      <c r="O1357" s="246"/>
      <c r="P1357" s="246"/>
    </row>
    <row r="1358" spans="15:16">
      <c r="O1358" s="246"/>
      <c r="P1358" s="246"/>
    </row>
    <row r="1359" spans="15:16">
      <c r="O1359" s="246"/>
      <c r="P1359" s="246"/>
    </row>
    <row r="1360" spans="15:16">
      <c r="O1360" s="246"/>
      <c r="P1360" s="246"/>
    </row>
    <row r="1361" spans="15:16">
      <c r="O1361" s="246"/>
      <c r="P1361" s="246"/>
    </row>
    <row r="1362" spans="15:16">
      <c r="O1362" s="246"/>
      <c r="P1362" s="246"/>
    </row>
    <row r="1363" spans="15:16">
      <c r="O1363" s="246"/>
      <c r="P1363" s="246"/>
    </row>
    <row r="1364" spans="15:16">
      <c r="O1364" s="246"/>
      <c r="P1364" s="246"/>
    </row>
    <row r="1365" spans="15:16">
      <c r="O1365" s="246"/>
      <c r="P1365" s="246"/>
    </row>
    <row r="1366" spans="15:16">
      <c r="O1366" s="246"/>
      <c r="P1366" s="246"/>
    </row>
    <row r="1367" spans="15:16">
      <c r="O1367" s="246"/>
      <c r="P1367" s="246"/>
    </row>
    <row r="1368" spans="15:16">
      <c r="O1368" s="246"/>
      <c r="P1368" s="246"/>
    </row>
    <row r="1369" spans="15:16">
      <c r="O1369" s="246"/>
      <c r="P1369" s="246"/>
    </row>
    <row r="1370" spans="15:16">
      <c r="O1370" s="246"/>
      <c r="P1370" s="246"/>
    </row>
    <row r="1371" spans="15:16">
      <c r="O1371" s="246"/>
      <c r="P1371" s="246"/>
    </row>
    <row r="1372" spans="15:16">
      <c r="O1372" s="246"/>
      <c r="P1372" s="246"/>
    </row>
    <row r="1373" spans="15:16">
      <c r="O1373" s="246"/>
      <c r="P1373" s="246"/>
    </row>
    <row r="1374" spans="15:16">
      <c r="O1374" s="246"/>
      <c r="P1374" s="246"/>
    </row>
    <row r="1375" spans="15:16">
      <c r="O1375" s="246"/>
      <c r="P1375" s="246"/>
    </row>
    <row r="1376" spans="15:16">
      <c r="O1376" s="246"/>
      <c r="P1376" s="246"/>
    </row>
    <row r="1377" spans="15:16">
      <c r="O1377" s="246"/>
      <c r="P1377" s="246"/>
    </row>
    <row r="1378" spans="15:16">
      <c r="O1378" s="246"/>
      <c r="P1378" s="246"/>
    </row>
    <row r="1379" spans="15:16">
      <c r="O1379" s="246"/>
      <c r="P1379" s="246"/>
    </row>
    <row r="1380" spans="15:16">
      <c r="O1380" s="246"/>
      <c r="P1380" s="246"/>
    </row>
    <row r="1381" spans="15:16">
      <c r="O1381" s="246"/>
      <c r="P1381" s="246"/>
    </row>
    <row r="1382" spans="15:16">
      <c r="O1382" s="246"/>
      <c r="P1382" s="246"/>
    </row>
    <row r="1383" spans="15:16">
      <c r="O1383" s="246"/>
      <c r="P1383" s="246"/>
    </row>
    <row r="1384" spans="15:16">
      <c r="O1384" s="246"/>
      <c r="P1384" s="246"/>
    </row>
    <row r="1385" spans="15:16">
      <c r="O1385" s="246"/>
      <c r="P1385" s="246"/>
    </row>
    <row r="1386" spans="15:16">
      <c r="O1386" s="246"/>
      <c r="P1386" s="246"/>
    </row>
    <row r="1387" spans="15:16">
      <c r="O1387" s="246"/>
      <c r="P1387" s="246"/>
    </row>
    <row r="1388" spans="15:16">
      <c r="O1388" s="246"/>
      <c r="P1388" s="246"/>
    </row>
    <row r="1389" spans="15:16">
      <c r="O1389" s="246"/>
      <c r="P1389" s="246"/>
    </row>
    <row r="1390" spans="15:16">
      <c r="O1390" s="246"/>
      <c r="P1390" s="246"/>
    </row>
    <row r="1391" spans="15:16">
      <c r="O1391" s="246"/>
      <c r="P1391" s="246"/>
    </row>
    <row r="1392" spans="15:16">
      <c r="O1392" s="246"/>
      <c r="P1392" s="246"/>
    </row>
    <row r="1393" spans="15:16">
      <c r="O1393" s="246"/>
      <c r="P1393" s="246"/>
    </row>
    <row r="1394" spans="15:16">
      <c r="O1394" s="246"/>
      <c r="P1394" s="246"/>
    </row>
    <row r="1395" spans="15:16">
      <c r="O1395" s="246"/>
      <c r="P1395" s="246"/>
    </row>
    <row r="1396" spans="15:16">
      <c r="O1396" s="246"/>
      <c r="P1396" s="246"/>
    </row>
    <row r="1397" spans="15:16">
      <c r="O1397" s="246"/>
      <c r="P1397" s="246"/>
    </row>
    <row r="1398" spans="15:16">
      <c r="O1398" s="246"/>
      <c r="P1398" s="246"/>
    </row>
    <row r="1399" spans="15:16">
      <c r="O1399" s="246"/>
      <c r="P1399" s="246"/>
    </row>
    <row r="1400" spans="15:16">
      <c r="O1400" s="246"/>
      <c r="P1400" s="246"/>
    </row>
    <row r="1401" spans="15:16">
      <c r="O1401" s="246"/>
      <c r="P1401" s="246"/>
    </row>
    <row r="1402" spans="15:16">
      <c r="O1402" s="246"/>
      <c r="P1402" s="246"/>
    </row>
    <row r="1403" spans="15:16">
      <c r="O1403" s="246"/>
      <c r="P1403" s="246"/>
    </row>
    <row r="1404" spans="15:16">
      <c r="O1404" s="246"/>
      <c r="P1404" s="246"/>
    </row>
    <row r="1405" spans="15:16">
      <c r="O1405" s="246"/>
      <c r="P1405" s="246"/>
    </row>
    <row r="1406" spans="15:16">
      <c r="O1406" s="246"/>
      <c r="P1406" s="246"/>
    </row>
    <row r="1407" spans="15:16">
      <c r="O1407" s="246"/>
      <c r="P1407" s="246"/>
    </row>
    <row r="1408" spans="15:16">
      <c r="O1408" s="246"/>
      <c r="P1408" s="246"/>
    </row>
    <row r="1409" spans="15:16">
      <c r="O1409" s="246"/>
      <c r="P1409" s="246"/>
    </row>
    <row r="1410" spans="15:16">
      <c r="O1410" s="246"/>
      <c r="P1410" s="246"/>
    </row>
    <row r="1411" spans="15:16">
      <c r="O1411" s="246"/>
      <c r="P1411" s="246"/>
    </row>
    <row r="1412" spans="15:16">
      <c r="O1412" s="246"/>
      <c r="P1412" s="246"/>
    </row>
    <row r="1413" spans="15:16">
      <c r="O1413" s="246"/>
      <c r="P1413" s="246"/>
    </row>
    <row r="1414" spans="15:16">
      <c r="O1414" s="246"/>
      <c r="P1414" s="246"/>
    </row>
    <row r="1415" spans="15:16">
      <c r="O1415" s="246"/>
      <c r="P1415" s="246"/>
    </row>
    <row r="1416" spans="15:16">
      <c r="O1416" s="246"/>
      <c r="P1416" s="246"/>
    </row>
    <row r="1417" spans="15:16">
      <c r="O1417" s="246"/>
      <c r="P1417" s="246"/>
    </row>
    <row r="1418" spans="15:16">
      <c r="O1418" s="246"/>
      <c r="P1418" s="246"/>
    </row>
    <row r="1419" spans="15:16">
      <c r="O1419" s="246"/>
      <c r="P1419" s="246"/>
    </row>
    <row r="1420" spans="15:16">
      <c r="O1420" s="246"/>
      <c r="P1420" s="246"/>
    </row>
    <row r="1421" spans="15:16">
      <c r="O1421" s="246"/>
      <c r="P1421" s="246"/>
    </row>
    <row r="1422" spans="15:16">
      <c r="O1422" s="246"/>
      <c r="P1422" s="246"/>
    </row>
    <row r="1423" spans="15:16">
      <c r="O1423" s="246"/>
      <c r="P1423" s="246"/>
    </row>
    <row r="1424" spans="15:16">
      <c r="O1424" s="246"/>
      <c r="P1424" s="246"/>
    </row>
    <row r="1425" spans="15:16">
      <c r="O1425" s="246"/>
      <c r="P1425" s="246"/>
    </row>
    <row r="1426" spans="15:16">
      <c r="O1426" s="246"/>
      <c r="P1426" s="246"/>
    </row>
    <row r="1427" spans="15:16">
      <c r="O1427" s="246"/>
      <c r="P1427" s="246"/>
    </row>
    <row r="1428" spans="15:16">
      <c r="O1428" s="246"/>
      <c r="P1428" s="246"/>
    </row>
    <row r="1429" spans="15:16">
      <c r="O1429" s="246"/>
      <c r="P1429" s="246"/>
    </row>
    <row r="1430" spans="15:16">
      <c r="O1430" s="246"/>
      <c r="P1430" s="246"/>
    </row>
    <row r="1431" spans="15:16">
      <c r="O1431" s="246"/>
      <c r="P1431" s="246"/>
    </row>
    <row r="1432" spans="15:16">
      <c r="O1432" s="246"/>
      <c r="P1432" s="246"/>
    </row>
    <row r="1433" spans="15:16">
      <c r="O1433" s="246"/>
      <c r="P1433" s="246"/>
    </row>
    <row r="1434" spans="15:16">
      <c r="O1434" s="246"/>
      <c r="P1434" s="246"/>
    </row>
    <row r="1435" spans="15:16">
      <c r="O1435" s="246"/>
      <c r="P1435" s="246"/>
    </row>
    <row r="1436" spans="15:16">
      <c r="O1436" s="246"/>
      <c r="P1436" s="246"/>
    </row>
    <row r="1437" spans="15:16">
      <c r="O1437" s="246"/>
      <c r="P1437" s="246"/>
    </row>
    <row r="1438" spans="15:16">
      <c r="O1438" s="246"/>
      <c r="P1438" s="246"/>
    </row>
    <row r="1439" spans="15:16">
      <c r="O1439" s="246"/>
      <c r="P1439" s="246"/>
    </row>
    <row r="1440" spans="15:16">
      <c r="O1440" s="246"/>
      <c r="P1440" s="246"/>
    </row>
    <row r="1441" spans="1:16">
      <c r="O1441" s="246"/>
      <c r="P1441" s="246"/>
    </row>
    <row r="1442" spans="1:16">
      <c r="O1442" s="246"/>
      <c r="P1442" s="246"/>
    </row>
    <row r="1443" spans="1:16">
      <c r="O1443" s="246"/>
      <c r="P1443" s="246"/>
    </row>
    <row r="1444" spans="1:16">
      <c r="O1444" s="246"/>
      <c r="P1444" s="246"/>
    </row>
    <row r="1445" spans="1:16">
      <c r="O1445" s="246"/>
      <c r="P1445" s="246"/>
    </row>
    <row r="1446" spans="1:16">
      <c r="O1446" s="246"/>
      <c r="P1446" s="246"/>
    </row>
    <row r="1447" spans="1:16">
      <c r="O1447" s="246"/>
      <c r="P1447" s="246"/>
    </row>
    <row r="1448" spans="1:16">
      <c r="O1448" s="246"/>
      <c r="P1448" s="246"/>
    </row>
    <row r="1449" spans="1:16">
      <c r="O1449" s="246"/>
      <c r="P1449" s="246"/>
    </row>
    <row r="1450" spans="1:16">
      <c r="O1450" s="246"/>
      <c r="P1450" s="246"/>
    </row>
    <row r="1451" spans="1:16">
      <c r="O1451" s="246"/>
      <c r="P1451" s="246"/>
    </row>
    <row r="1452" spans="1:16" ht="17.25" thickBot="1">
      <c r="A1452" s="28"/>
      <c r="B1452" s="36"/>
      <c r="C1452" s="36"/>
      <c r="D1452" s="36"/>
      <c r="E1452" s="36"/>
      <c r="F1452" s="161"/>
      <c r="G1452" s="214"/>
      <c r="H1452" s="214"/>
      <c r="I1452" s="214"/>
      <c r="J1452" s="214"/>
      <c r="K1452" s="214"/>
      <c r="L1452" s="214"/>
      <c r="M1452" s="214"/>
      <c r="N1452" s="214"/>
      <c r="O1452" s="247"/>
      <c r="P1452" s="247"/>
    </row>
  </sheetData>
  <mergeCells count="15">
    <mergeCell ref="A5:A13"/>
    <mergeCell ref="A35:A37"/>
    <mergeCell ref="A38:A39"/>
    <mergeCell ref="A40:A48"/>
    <mergeCell ref="A14:A24"/>
    <mergeCell ref="A25:A34"/>
    <mergeCell ref="A59:A60"/>
    <mergeCell ref="A73:A86"/>
    <mergeCell ref="A87:A111"/>
    <mergeCell ref="A49:A52"/>
    <mergeCell ref="A53:A54"/>
    <mergeCell ref="A61:A68"/>
    <mergeCell ref="A57:A58"/>
    <mergeCell ref="A55:A56"/>
    <mergeCell ref="A71:A72"/>
  </mergeCells>
  <phoneticPr fontId="0" type="noConversion"/>
  <pageMargins left="0.27" right="0" top="0.15748031496062992" bottom="0" header="0.15748031496062992" footer="0.15748031496062992"/>
  <pageSetup paperSize="9" scale="39" orientation="landscape" r:id="rId1"/>
  <headerFooter alignWithMargins="0"/>
  <rowBreaks count="1" manualBreakCount="1">
    <brk id="60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6"/>
  </sheetPr>
  <dimension ref="A1:BD365"/>
  <sheetViews>
    <sheetView tabSelected="1" topLeftCell="A10" zoomScaleSheetLayoutView="77" workbookViewId="0">
      <pane xSplit="11850" ySplit="1560" topLeftCell="K16" activePane="bottomRight"/>
      <selection activeCell="A3" sqref="A3"/>
      <selection pane="topRight" activeCell="I1" sqref="I1"/>
      <selection pane="bottomLeft" activeCell="F101" sqref="F101"/>
      <selection pane="bottomRight" activeCell="M16" sqref="M16"/>
    </sheetView>
  </sheetViews>
  <sheetFormatPr defaultRowHeight="16.5"/>
  <cols>
    <col min="1" max="1" width="27.28515625" style="115" customWidth="1"/>
    <col min="2" max="2" width="9.85546875" style="116" customWidth="1"/>
    <col min="3" max="3" width="14.140625" style="116" customWidth="1"/>
    <col min="4" max="4" width="9" style="116" customWidth="1"/>
    <col min="5" max="5" width="8.85546875" style="116" customWidth="1"/>
    <col min="6" max="6" width="40" style="116" customWidth="1"/>
    <col min="7" max="7" width="17.85546875" style="165" customWidth="1"/>
    <col min="8" max="9" width="16.7109375" style="33" customWidth="1"/>
    <col min="10" max="10" width="16.42578125" style="33" customWidth="1"/>
    <col min="11" max="11" width="17.85546875" style="33" customWidth="1"/>
    <col min="12" max="12" width="13.5703125" style="64" customWidth="1"/>
    <col min="13" max="13" width="17.85546875" style="56" customWidth="1"/>
    <col min="14" max="14" width="16.7109375" style="8" customWidth="1"/>
    <col min="15" max="15" width="17.7109375" style="8" customWidth="1"/>
    <col min="16" max="16" width="14.85546875" style="8" customWidth="1"/>
    <col min="17" max="29" width="9.140625" style="1"/>
  </cols>
  <sheetData>
    <row r="1" spans="1:29" s="8" customFormat="1" ht="23.25" customHeight="1">
      <c r="A1" s="60" t="s">
        <v>305</v>
      </c>
      <c r="B1" s="61"/>
      <c r="C1" s="61"/>
      <c r="D1" s="61"/>
      <c r="E1" s="61"/>
      <c r="F1" s="61"/>
      <c r="G1" s="163"/>
      <c r="H1" s="62"/>
      <c r="I1" s="62"/>
      <c r="J1" s="62"/>
      <c r="K1" s="62"/>
      <c r="L1" s="63"/>
      <c r="M1" s="56"/>
    </row>
    <row r="2" spans="1:29" s="8" customFormat="1" ht="9.75" hidden="1" customHeight="1">
      <c r="A2" s="25"/>
      <c r="B2" s="31"/>
      <c r="C2" s="31"/>
      <c r="D2" s="32"/>
      <c r="E2" s="32"/>
      <c r="F2" s="32"/>
      <c r="G2" s="34"/>
      <c r="H2" s="33"/>
      <c r="I2" s="33"/>
      <c r="J2" s="33"/>
      <c r="K2" s="33"/>
      <c r="L2" s="64"/>
      <c r="M2" s="56"/>
    </row>
    <row r="3" spans="1:29" s="8" customFormat="1" ht="9" customHeight="1" thickBot="1">
      <c r="A3" s="25"/>
      <c r="B3" s="31"/>
      <c r="C3" s="31"/>
      <c r="D3" s="32"/>
      <c r="E3" s="32"/>
      <c r="F3" s="32"/>
      <c r="G3" s="34"/>
      <c r="H3" s="33"/>
      <c r="I3" s="33"/>
      <c r="J3" s="33"/>
      <c r="K3" s="33"/>
      <c r="L3" s="64"/>
      <c r="M3" s="56"/>
    </row>
    <row r="4" spans="1:29" s="9" customFormat="1" ht="33.75" customHeight="1" thickBot="1">
      <c r="A4" s="65" t="s">
        <v>31</v>
      </c>
      <c r="B4" s="58" t="s">
        <v>0</v>
      </c>
      <c r="C4" s="58" t="s">
        <v>1</v>
      </c>
      <c r="D4" s="58" t="s">
        <v>2</v>
      </c>
      <c r="E4" s="58" t="s">
        <v>3</v>
      </c>
      <c r="F4" s="58" t="s">
        <v>5</v>
      </c>
      <c r="G4" s="58" t="s">
        <v>64</v>
      </c>
      <c r="H4" s="58" t="s">
        <v>17</v>
      </c>
      <c r="I4" s="58" t="s">
        <v>89</v>
      </c>
      <c r="J4" s="58" t="s">
        <v>90</v>
      </c>
      <c r="K4" s="58" t="s">
        <v>63</v>
      </c>
      <c r="L4" s="59" t="s">
        <v>88</v>
      </c>
      <c r="M4" s="44" t="s">
        <v>96</v>
      </c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8"/>
    </row>
    <row r="5" spans="1:29" s="9" customFormat="1" ht="30" customHeight="1">
      <c r="A5" s="251" t="s">
        <v>25</v>
      </c>
      <c r="B5" s="66" t="s">
        <v>12</v>
      </c>
      <c r="C5" s="66" t="s">
        <v>33</v>
      </c>
      <c r="D5" s="66" t="s">
        <v>103</v>
      </c>
      <c r="E5" s="66" t="s">
        <v>9</v>
      </c>
      <c r="F5" s="67" t="s">
        <v>99</v>
      </c>
      <c r="G5" s="68"/>
      <c r="H5" s="68"/>
      <c r="I5" s="68"/>
      <c r="J5" s="68">
        <f t="shared" ref="J5:J43" si="0">G5+H5+I5</f>
        <v>0</v>
      </c>
      <c r="K5" s="68">
        <v>792700</v>
      </c>
      <c r="L5" s="69">
        <f t="shared" ref="L5:L43" si="1">(K5-J5)/K5*100</f>
        <v>100</v>
      </c>
      <c r="M5" s="45">
        <f t="shared" ref="M5:M43" si="2">K5-J5</f>
        <v>792700</v>
      </c>
      <c r="N5" s="15"/>
      <c r="O5" s="15"/>
      <c r="P5" s="15"/>
      <c r="Q5" s="15"/>
      <c r="R5" s="15"/>
      <c r="S5" s="15"/>
      <c r="T5" s="16"/>
      <c r="U5" s="16"/>
      <c r="V5" s="16"/>
      <c r="W5" s="16"/>
      <c r="X5" s="16"/>
      <c r="Y5" s="16"/>
      <c r="Z5" s="13"/>
      <c r="AA5" s="13"/>
      <c r="AB5" s="16"/>
      <c r="AC5" s="8"/>
    </row>
    <row r="6" spans="1:29" s="9" customFormat="1" ht="27.75" customHeight="1">
      <c r="A6" s="252"/>
      <c r="B6" s="70" t="s">
        <v>12</v>
      </c>
      <c r="C6" s="70" t="s">
        <v>33</v>
      </c>
      <c r="D6" s="70" t="s">
        <v>103</v>
      </c>
      <c r="E6" s="70" t="s">
        <v>11</v>
      </c>
      <c r="F6" s="71" t="s">
        <v>43</v>
      </c>
      <c r="G6" s="72"/>
      <c r="H6" s="72"/>
      <c r="I6" s="72"/>
      <c r="J6" s="72">
        <f t="shared" si="0"/>
        <v>0</v>
      </c>
      <c r="K6" s="72">
        <f>1035000-50000</f>
        <v>985000</v>
      </c>
      <c r="L6" s="73">
        <f t="shared" si="1"/>
        <v>100</v>
      </c>
      <c r="M6" s="46">
        <f t="shared" si="2"/>
        <v>985000</v>
      </c>
      <c r="N6" s="15"/>
      <c r="O6" s="15"/>
      <c r="P6" s="15"/>
      <c r="Q6" s="15"/>
      <c r="R6" s="15"/>
      <c r="S6" s="15"/>
      <c r="T6" s="16"/>
      <c r="U6" s="16"/>
      <c r="V6" s="16"/>
      <c r="W6" s="16"/>
      <c r="X6" s="16"/>
      <c r="Y6" s="16"/>
      <c r="Z6" s="13"/>
      <c r="AA6" s="13"/>
      <c r="AB6" s="16"/>
      <c r="AC6" s="8"/>
    </row>
    <row r="7" spans="1:29" s="9" customFormat="1" ht="48.75" customHeight="1">
      <c r="A7" s="252"/>
      <c r="B7" s="70" t="s">
        <v>12</v>
      </c>
      <c r="C7" s="70" t="s">
        <v>33</v>
      </c>
      <c r="D7" s="70" t="s">
        <v>103</v>
      </c>
      <c r="E7" s="70" t="s">
        <v>14</v>
      </c>
      <c r="F7" s="71" t="s">
        <v>277</v>
      </c>
      <c r="G7" s="72"/>
      <c r="H7" s="72"/>
      <c r="I7" s="72"/>
      <c r="J7" s="72">
        <f t="shared" si="0"/>
        <v>0</v>
      </c>
      <c r="K7" s="72">
        <v>6850000</v>
      </c>
      <c r="L7" s="73">
        <f t="shared" si="1"/>
        <v>100</v>
      </c>
      <c r="M7" s="46">
        <f t="shared" si="2"/>
        <v>6850000</v>
      </c>
      <c r="N7" s="15"/>
      <c r="O7" s="15"/>
      <c r="P7" s="15"/>
      <c r="Q7" s="15"/>
      <c r="R7" s="15"/>
      <c r="S7" s="15"/>
      <c r="T7" s="16"/>
      <c r="U7" s="16"/>
      <c r="V7" s="16"/>
      <c r="W7" s="16"/>
      <c r="X7" s="16"/>
      <c r="Y7" s="16"/>
      <c r="Z7" s="13"/>
      <c r="AA7" s="13"/>
      <c r="AB7" s="16"/>
      <c r="AC7" s="8"/>
    </row>
    <row r="8" spans="1:29" s="9" customFormat="1" ht="24" customHeight="1">
      <c r="A8" s="252"/>
      <c r="B8" s="70" t="s">
        <v>12</v>
      </c>
      <c r="C8" s="70" t="s">
        <v>33</v>
      </c>
      <c r="D8" s="70" t="s">
        <v>103</v>
      </c>
      <c r="E8" s="70" t="s">
        <v>14</v>
      </c>
      <c r="F8" s="71" t="s">
        <v>287</v>
      </c>
      <c r="G8" s="72"/>
      <c r="H8" s="72"/>
      <c r="I8" s="72"/>
      <c r="J8" s="72">
        <f t="shared" si="0"/>
        <v>0</v>
      </c>
      <c r="K8" s="72">
        <v>382500</v>
      </c>
      <c r="L8" s="73">
        <f>(K8-J8)/K8*100</f>
        <v>100</v>
      </c>
      <c r="M8" s="46">
        <f>K8-J8</f>
        <v>382500</v>
      </c>
      <c r="N8" s="15"/>
      <c r="O8" s="15"/>
      <c r="P8" s="15"/>
      <c r="Q8" s="15"/>
      <c r="R8" s="15"/>
      <c r="S8" s="15"/>
      <c r="T8" s="16"/>
      <c r="U8" s="16"/>
      <c r="V8" s="16"/>
      <c r="W8" s="16"/>
      <c r="X8" s="16"/>
      <c r="Y8" s="16"/>
      <c r="Z8" s="13"/>
      <c r="AA8" s="13"/>
      <c r="AB8" s="16"/>
      <c r="AC8" s="8"/>
    </row>
    <row r="9" spans="1:29" s="9" customFormat="1" ht="33" customHeight="1">
      <c r="A9" s="252"/>
      <c r="B9" s="70" t="s">
        <v>12</v>
      </c>
      <c r="C9" s="70" t="s">
        <v>33</v>
      </c>
      <c r="D9" s="70" t="s">
        <v>16</v>
      </c>
      <c r="E9" s="70" t="s">
        <v>10</v>
      </c>
      <c r="F9" s="71" t="s">
        <v>45</v>
      </c>
      <c r="G9" s="72"/>
      <c r="H9" s="72"/>
      <c r="I9" s="72"/>
      <c r="J9" s="72">
        <f t="shared" si="0"/>
        <v>0</v>
      </c>
      <c r="K9" s="72">
        <v>6246400</v>
      </c>
      <c r="L9" s="73">
        <f t="shared" si="1"/>
        <v>100</v>
      </c>
      <c r="M9" s="46">
        <f t="shared" si="2"/>
        <v>6246400</v>
      </c>
      <c r="N9" s="15"/>
      <c r="O9" s="15"/>
      <c r="P9" s="15"/>
      <c r="Q9" s="15"/>
      <c r="R9" s="15"/>
      <c r="S9" s="15"/>
      <c r="T9" s="16"/>
      <c r="U9" s="16"/>
      <c r="V9" s="16"/>
      <c r="W9" s="16"/>
      <c r="X9" s="16"/>
      <c r="Y9" s="16"/>
      <c r="Z9" s="13"/>
      <c r="AA9" s="13"/>
      <c r="AB9" s="16"/>
      <c r="AC9" s="8"/>
    </row>
    <row r="10" spans="1:29" s="9" customFormat="1" ht="23.25" customHeight="1">
      <c r="A10" s="252"/>
      <c r="B10" s="74" t="s">
        <v>12</v>
      </c>
      <c r="C10" s="74" t="s">
        <v>33</v>
      </c>
      <c r="D10" s="74" t="s">
        <v>11</v>
      </c>
      <c r="E10" s="74" t="s">
        <v>10</v>
      </c>
      <c r="F10" s="75" t="s">
        <v>105</v>
      </c>
      <c r="G10" s="72"/>
      <c r="H10" s="72"/>
      <c r="I10" s="72"/>
      <c r="J10" s="72">
        <f t="shared" si="0"/>
        <v>0</v>
      </c>
      <c r="K10" s="72">
        <v>12487400</v>
      </c>
      <c r="L10" s="73">
        <f t="shared" si="1"/>
        <v>100</v>
      </c>
      <c r="M10" s="46">
        <f t="shared" si="2"/>
        <v>12487400</v>
      </c>
      <c r="N10" s="15"/>
      <c r="O10" s="15"/>
      <c r="P10" s="15"/>
      <c r="Q10" s="15"/>
      <c r="R10" s="15"/>
      <c r="S10" s="15"/>
      <c r="T10" s="16"/>
      <c r="U10" s="16"/>
      <c r="V10" s="16"/>
      <c r="W10" s="16"/>
      <c r="X10" s="16"/>
      <c r="Y10" s="16"/>
      <c r="Z10" s="13"/>
      <c r="AA10" s="13"/>
      <c r="AB10" s="16"/>
      <c r="AC10" s="8"/>
    </row>
    <row r="11" spans="1:29" s="9" customFormat="1" ht="30.75" customHeight="1">
      <c r="A11" s="252"/>
      <c r="B11" s="74" t="s">
        <v>12</v>
      </c>
      <c r="C11" s="74" t="s">
        <v>33</v>
      </c>
      <c r="D11" s="74" t="s">
        <v>103</v>
      </c>
      <c r="E11" s="74" t="s">
        <v>20</v>
      </c>
      <c r="F11" s="75" t="s">
        <v>300</v>
      </c>
      <c r="G11" s="72"/>
      <c r="H11" s="72"/>
      <c r="I11" s="72"/>
      <c r="J11" s="72">
        <f t="shared" si="0"/>
        <v>0</v>
      </c>
      <c r="K11" s="72">
        <f>779300+450000</f>
        <v>1229300</v>
      </c>
      <c r="L11" s="73">
        <f t="shared" si="1"/>
        <v>100</v>
      </c>
      <c r="M11" s="46">
        <f t="shared" si="2"/>
        <v>1229300</v>
      </c>
      <c r="N11" s="15"/>
      <c r="O11" s="15"/>
      <c r="P11" s="15"/>
      <c r="Q11" s="15"/>
      <c r="R11" s="15"/>
      <c r="S11" s="15"/>
      <c r="T11" s="16"/>
      <c r="U11" s="16"/>
      <c r="V11" s="16"/>
      <c r="W11" s="16"/>
      <c r="X11" s="16"/>
      <c r="Y11" s="16"/>
      <c r="Z11" s="13"/>
      <c r="AA11" s="13"/>
      <c r="AB11" s="16"/>
      <c r="AC11" s="8"/>
    </row>
    <row r="12" spans="1:29" s="9" customFormat="1" ht="27" customHeight="1">
      <c r="A12" s="252"/>
      <c r="B12" s="74" t="s">
        <v>12</v>
      </c>
      <c r="C12" s="74" t="s">
        <v>33</v>
      </c>
      <c r="D12" s="74" t="s">
        <v>103</v>
      </c>
      <c r="E12" s="74" t="s">
        <v>10</v>
      </c>
      <c r="F12" s="75" t="s">
        <v>249</v>
      </c>
      <c r="G12" s="72"/>
      <c r="H12" s="72"/>
      <c r="I12" s="72"/>
      <c r="J12" s="72">
        <f t="shared" si="0"/>
        <v>0</v>
      </c>
      <c r="K12" s="72">
        <f>71400+300000</f>
        <v>371400</v>
      </c>
      <c r="L12" s="73">
        <f t="shared" si="1"/>
        <v>100</v>
      </c>
      <c r="M12" s="46">
        <f t="shared" si="2"/>
        <v>371400</v>
      </c>
      <c r="N12" s="15"/>
      <c r="O12" s="15"/>
      <c r="P12" s="15"/>
      <c r="Q12" s="15"/>
      <c r="R12" s="15"/>
      <c r="S12" s="15"/>
      <c r="T12" s="16"/>
      <c r="U12" s="16"/>
      <c r="V12" s="16"/>
      <c r="W12" s="16"/>
      <c r="X12" s="16"/>
      <c r="Y12" s="16"/>
      <c r="Z12" s="13"/>
      <c r="AA12" s="13"/>
      <c r="AB12" s="16"/>
      <c r="AC12" s="8"/>
    </row>
    <row r="13" spans="1:29" s="9" customFormat="1" ht="27" customHeight="1">
      <c r="A13" s="252"/>
      <c r="B13" s="74" t="s">
        <v>12</v>
      </c>
      <c r="C13" s="74" t="s">
        <v>33</v>
      </c>
      <c r="D13" s="74" t="s">
        <v>103</v>
      </c>
      <c r="E13" s="74" t="s">
        <v>10</v>
      </c>
      <c r="F13" s="75" t="s">
        <v>292</v>
      </c>
      <c r="G13" s="72"/>
      <c r="H13" s="72"/>
      <c r="I13" s="72"/>
      <c r="J13" s="72">
        <f t="shared" si="0"/>
        <v>0</v>
      </c>
      <c r="K13" s="72">
        <v>540000</v>
      </c>
      <c r="L13" s="73">
        <f>(K13-J13)/K13*100</f>
        <v>100</v>
      </c>
      <c r="M13" s="46">
        <f>K13-J13</f>
        <v>540000</v>
      </c>
      <c r="N13" s="15"/>
      <c r="O13" s="15"/>
      <c r="P13" s="15"/>
      <c r="Q13" s="15"/>
      <c r="R13" s="15"/>
      <c r="S13" s="15"/>
      <c r="T13" s="16"/>
      <c r="U13" s="16"/>
      <c r="V13" s="16"/>
      <c r="W13" s="16"/>
      <c r="X13" s="16"/>
      <c r="Y13" s="16"/>
      <c r="Z13" s="13"/>
      <c r="AA13" s="13"/>
      <c r="AB13" s="16"/>
      <c r="AC13" s="8"/>
    </row>
    <row r="14" spans="1:29" s="9" customFormat="1" ht="21.75" customHeight="1">
      <c r="A14" s="252"/>
      <c r="B14" s="74" t="s">
        <v>12</v>
      </c>
      <c r="C14" s="74" t="s">
        <v>34</v>
      </c>
      <c r="D14" s="74" t="s">
        <v>103</v>
      </c>
      <c r="E14" s="74" t="s">
        <v>10</v>
      </c>
      <c r="F14" s="75" t="s">
        <v>253</v>
      </c>
      <c r="G14" s="72"/>
      <c r="H14" s="72"/>
      <c r="I14" s="72"/>
      <c r="J14" s="72">
        <f t="shared" si="0"/>
        <v>0</v>
      </c>
      <c r="K14" s="72">
        <v>3991100</v>
      </c>
      <c r="L14" s="73">
        <f t="shared" si="1"/>
        <v>100</v>
      </c>
      <c r="M14" s="46">
        <f t="shared" si="2"/>
        <v>3991100</v>
      </c>
      <c r="N14" s="15"/>
      <c r="O14" s="15"/>
      <c r="P14" s="15"/>
      <c r="Q14" s="15"/>
      <c r="R14" s="15"/>
      <c r="S14" s="15"/>
      <c r="T14" s="16"/>
      <c r="U14" s="16"/>
      <c r="V14" s="16"/>
      <c r="W14" s="16"/>
      <c r="X14" s="16"/>
      <c r="Y14" s="16"/>
      <c r="Z14" s="13"/>
      <c r="AA14" s="13"/>
      <c r="AB14" s="16"/>
      <c r="AC14" s="8"/>
    </row>
    <row r="15" spans="1:29" s="9" customFormat="1" ht="25.5" customHeight="1">
      <c r="A15" s="252"/>
      <c r="B15" s="74" t="s">
        <v>12</v>
      </c>
      <c r="C15" s="74" t="s">
        <v>34</v>
      </c>
      <c r="D15" s="74" t="s">
        <v>14</v>
      </c>
      <c r="E15" s="74" t="s">
        <v>10</v>
      </c>
      <c r="F15" s="75" t="s">
        <v>104</v>
      </c>
      <c r="G15" s="72"/>
      <c r="H15" s="72"/>
      <c r="I15" s="72"/>
      <c r="J15" s="72">
        <f t="shared" si="0"/>
        <v>0</v>
      </c>
      <c r="K15" s="72">
        <v>19370600</v>
      </c>
      <c r="L15" s="73">
        <f t="shared" si="1"/>
        <v>100</v>
      </c>
      <c r="M15" s="46">
        <f t="shared" si="2"/>
        <v>19370600</v>
      </c>
      <c r="N15" s="15"/>
      <c r="O15" s="15"/>
      <c r="P15" s="15"/>
      <c r="Q15" s="15"/>
      <c r="R15" s="15"/>
      <c r="S15" s="15"/>
      <c r="T15" s="16"/>
      <c r="U15" s="16"/>
      <c r="V15" s="16"/>
      <c r="W15" s="16"/>
      <c r="X15" s="16"/>
      <c r="Y15" s="16"/>
      <c r="Z15" s="13"/>
      <c r="AA15" s="13"/>
      <c r="AB15" s="16"/>
      <c r="AC15" s="8"/>
    </row>
    <row r="16" spans="1:29" s="9" customFormat="1" ht="30" customHeight="1">
      <c r="A16" s="252"/>
      <c r="B16" s="74" t="s">
        <v>12</v>
      </c>
      <c r="C16" s="74" t="s">
        <v>34</v>
      </c>
      <c r="D16" s="74" t="s">
        <v>145</v>
      </c>
      <c r="E16" s="74" t="s">
        <v>18</v>
      </c>
      <c r="F16" s="75" t="s">
        <v>254</v>
      </c>
      <c r="G16" s="76">
        <v>12132</v>
      </c>
      <c r="H16" s="76"/>
      <c r="I16" s="76"/>
      <c r="J16" s="72">
        <f t="shared" si="0"/>
        <v>12132</v>
      </c>
      <c r="K16" s="76">
        <v>75900</v>
      </c>
      <c r="L16" s="73">
        <f>(K16-J16)/K16*100</f>
        <v>84.015810276679844</v>
      </c>
      <c r="M16" s="46">
        <f>K16-J16</f>
        <v>63768</v>
      </c>
      <c r="N16" s="15"/>
      <c r="O16" s="15"/>
      <c r="P16" s="15"/>
      <c r="Q16" s="15"/>
      <c r="R16" s="15"/>
      <c r="S16" s="15"/>
      <c r="T16" s="16"/>
      <c r="U16" s="16"/>
      <c r="V16" s="16"/>
      <c r="W16" s="16"/>
      <c r="X16" s="16"/>
      <c r="Y16" s="16"/>
      <c r="Z16" s="13"/>
      <c r="AA16" s="13"/>
      <c r="AB16" s="16"/>
      <c r="AC16" s="8"/>
    </row>
    <row r="17" spans="1:29" s="9" customFormat="1" ht="33" customHeight="1" thickBot="1">
      <c r="A17" s="253"/>
      <c r="B17" s="78" t="s">
        <v>12</v>
      </c>
      <c r="C17" s="78" t="s">
        <v>34</v>
      </c>
      <c r="D17" s="78" t="s">
        <v>16</v>
      </c>
      <c r="E17" s="78" t="s">
        <v>10</v>
      </c>
      <c r="F17" s="79" t="s">
        <v>13</v>
      </c>
      <c r="G17" s="80"/>
      <c r="H17" s="80"/>
      <c r="I17" s="80"/>
      <c r="J17" s="80">
        <f t="shared" si="0"/>
        <v>0</v>
      </c>
      <c r="K17" s="80">
        <v>111403700</v>
      </c>
      <c r="L17" s="81">
        <f t="shared" si="1"/>
        <v>100</v>
      </c>
      <c r="M17" s="47">
        <f t="shared" si="2"/>
        <v>111403700</v>
      </c>
      <c r="N17" s="15"/>
      <c r="O17" s="15"/>
      <c r="P17" s="15"/>
      <c r="Q17" s="15"/>
      <c r="R17" s="15"/>
      <c r="S17" s="15"/>
      <c r="T17" s="16"/>
      <c r="U17" s="16"/>
      <c r="V17" s="16"/>
      <c r="W17" s="16"/>
      <c r="X17" s="16"/>
      <c r="Y17" s="16"/>
      <c r="Z17" s="13"/>
      <c r="AA17" s="13"/>
      <c r="AB17" s="16"/>
      <c r="AC17" s="8"/>
    </row>
    <row r="18" spans="1:29" s="9" customFormat="1" ht="34.5" customHeight="1">
      <c r="A18" s="251" t="s">
        <v>30</v>
      </c>
      <c r="B18" s="70" t="s">
        <v>12</v>
      </c>
      <c r="C18" s="70" t="s">
        <v>33</v>
      </c>
      <c r="D18" s="87" t="s">
        <v>119</v>
      </c>
      <c r="E18" s="87" t="s">
        <v>11</v>
      </c>
      <c r="F18" s="88" t="s">
        <v>288</v>
      </c>
      <c r="G18" s="90"/>
      <c r="H18" s="90"/>
      <c r="I18" s="90"/>
      <c r="J18" s="90">
        <f t="shared" si="0"/>
        <v>0</v>
      </c>
      <c r="K18" s="90">
        <v>240500</v>
      </c>
      <c r="L18" s="73">
        <f t="shared" si="1"/>
        <v>100</v>
      </c>
      <c r="M18" s="180">
        <f t="shared" si="2"/>
        <v>240500</v>
      </c>
      <c r="N18" s="15"/>
      <c r="O18" s="15"/>
      <c r="P18" s="15"/>
      <c r="Q18" s="15"/>
      <c r="R18" s="15"/>
      <c r="S18" s="15"/>
      <c r="T18" s="16"/>
      <c r="U18" s="16"/>
      <c r="V18" s="16"/>
      <c r="W18" s="16"/>
      <c r="X18" s="16"/>
      <c r="Y18" s="16"/>
      <c r="Z18" s="13"/>
      <c r="AA18" s="13"/>
      <c r="AB18" s="16"/>
      <c r="AC18" s="8"/>
    </row>
    <row r="19" spans="1:29" s="9" customFormat="1" ht="20.25" customHeight="1">
      <c r="A19" s="252"/>
      <c r="B19" s="70" t="s">
        <v>12</v>
      </c>
      <c r="C19" s="70" t="s">
        <v>33</v>
      </c>
      <c r="D19" s="87" t="s">
        <v>119</v>
      </c>
      <c r="E19" s="87" t="s">
        <v>14</v>
      </c>
      <c r="F19" s="88" t="s">
        <v>280</v>
      </c>
      <c r="G19" s="90"/>
      <c r="H19" s="90"/>
      <c r="I19" s="90"/>
      <c r="J19" s="90">
        <f t="shared" si="0"/>
        <v>0</v>
      </c>
      <c r="K19" s="90">
        <v>240500</v>
      </c>
      <c r="L19" s="73">
        <f t="shared" si="1"/>
        <v>100</v>
      </c>
      <c r="M19" s="180">
        <f t="shared" si="2"/>
        <v>240500</v>
      </c>
      <c r="N19" s="15"/>
      <c r="O19" s="15"/>
      <c r="P19" s="15"/>
      <c r="Q19" s="15"/>
      <c r="R19" s="15"/>
      <c r="S19" s="15"/>
      <c r="T19" s="16"/>
      <c r="U19" s="16"/>
      <c r="V19" s="16"/>
      <c r="W19" s="16"/>
      <c r="X19" s="16"/>
      <c r="Y19" s="16"/>
      <c r="Z19" s="13"/>
      <c r="AA19" s="13"/>
      <c r="AB19" s="16"/>
      <c r="AC19" s="8"/>
    </row>
    <row r="20" spans="1:29" s="9" customFormat="1" ht="20.25" customHeight="1">
      <c r="A20" s="252"/>
      <c r="B20" s="70" t="s">
        <v>12</v>
      </c>
      <c r="C20" s="70" t="s">
        <v>33</v>
      </c>
      <c r="D20" s="87" t="s">
        <v>119</v>
      </c>
      <c r="E20" s="87" t="s">
        <v>20</v>
      </c>
      <c r="F20" s="88" t="s">
        <v>268</v>
      </c>
      <c r="G20" s="90"/>
      <c r="H20" s="90"/>
      <c r="I20" s="90"/>
      <c r="J20" s="90">
        <f t="shared" si="0"/>
        <v>0</v>
      </c>
      <c r="K20" s="90">
        <v>487500</v>
      </c>
      <c r="L20" s="73">
        <f t="shared" si="1"/>
        <v>100</v>
      </c>
      <c r="M20" s="180">
        <f t="shared" si="2"/>
        <v>487500</v>
      </c>
      <c r="N20" s="15"/>
      <c r="O20" s="15"/>
      <c r="P20" s="15"/>
      <c r="Q20" s="15"/>
      <c r="R20" s="15"/>
      <c r="S20" s="15"/>
      <c r="T20" s="16"/>
      <c r="U20" s="16"/>
      <c r="V20" s="16"/>
      <c r="W20" s="16"/>
      <c r="X20" s="16"/>
      <c r="Y20" s="16"/>
      <c r="Z20" s="13"/>
      <c r="AA20" s="13"/>
      <c r="AB20" s="16"/>
      <c r="AC20" s="8"/>
    </row>
    <row r="21" spans="1:29" s="9" customFormat="1" ht="20.25" customHeight="1">
      <c r="A21" s="252"/>
      <c r="B21" s="70" t="s">
        <v>12</v>
      </c>
      <c r="C21" s="70" t="s">
        <v>33</v>
      </c>
      <c r="D21" s="87" t="s">
        <v>119</v>
      </c>
      <c r="E21" s="70" t="s">
        <v>10</v>
      </c>
      <c r="F21" s="71" t="s">
        <v>289</v>
      </c>
      <c r="G21" s="72"/>
      <c r="H21" s="72"/>
      <c r="I21" s="72"/>
      <c r="J21" s="72">
        <f t="shared" si="0"/>
        <v>0</v>
      </c>
      <c r="K21" s="72">
        <v>487500</v>
      </c>
      <c r="L21" s="73">
        <f t="shared" si="1"/>
        <v>100</v>
      </c>
      <c r="M21" s="180">
        <f t="shared" si="2"/>
        <v>487500</v>
      </c>
      <c r="N21" s="15"/>
      <c r="O21" s="15"/>
      <c r="P21" s="15"/>
      <c r="Q21" s="15"/>
      <c r="R21" s="15"/>
      <c r="S21" s="15"/>
      <c r="T21" s="16"/>
      <c r="U21" s="16"/>
      <c r="V21" s="16"/>
      <c r="W21" s="16"/>
      <c r="X21" s="16"/>
      <c r="Y21" s="16"/>
      <c r="Z21" s="13"/>
      <c r="AA21" s="13"/>
      <c r="AB21" s="16"/>
      <c r="AC21" s="8"/>
    </row>
    <row r="22" spans="1:29" s="9" customFormat="1" ht="20.25" customHeight="1">
      <c r="A22" s="252"/>
      <c r="B22" s="70" t="s">
        <v>12</v>
      </c>
      <c r="C22" s="70" t="s">
        <v>33</v>
      </c>
      <c r="D22" s="70" t="s">
        <v>103</v>
      </c>
      <c r="E22" s="70" t="s">
        <v>11</v>
      </c>
      <c r="F22" s="71" t="s">
        <v>44</v>
      </c>
      <c r="G22" s="72"/>
      <c r="H22" s="72"/>
      <c r="I22" s="72"/>
      <c r="J22" s="72">
        <f>G22+H22+I22</f>
        <v>0</v>
      </c>
      <c r="K22" s="72">
        <v>560000</v>
      </c>
      <c r="L22" s="73">
        <f>(K22-J22)/K22*100</f>
        <v>100</v>
      </c>
      <c r="M22" s="180">
        <f>K22-J22</f>
        <v>560000</v>
      </c>
      <c r="N22" s="15"/>
      <c r="O22" s="15"/>
      <c r="P22" s="15"/>
      <c r="Q22" s="15"/>
      <c r="R22" s="15"/>
      <c r="S22" s="15"/>
      <c r="T22" s="16"/>
      <c r="U22" s="16"/>
      <c r="V22" s="16"/>
      <c r="W22" s="16"/>
      <c r="X22" s="16"/>
      <c r="Y22" s="16"/>
      <c r="Z22" s="13"/>
      <c r="AA22" s="13"/>
      <c r="AB22" s="16"/>
      <c r="AC22" s="8"/>
    </row>
    <row r="23" spans="1:29" s="8" customFormat="1" ht="20.25" customHeight="1">
      <c r="A23" s="252"/>
      <c r="B23" s="70" t="s">
        <v>12</v>
      </c>
      <c r="C23" s="70" t="s">
        <v>33</v>
      </c>
      <c r="D23" s="70" t="s">
        <v>103</v>
      </c>
      <c r="E23" s="70" t="s">
        <v>20</v>
      </c>
      <c r="F23" s="71" t="s">
        <v>38</v>
      </c>
      <c r="G23" s="72"/>
      <c r="H23" s="72"/>
      <c r="I23" s="72"/>
      <c r="J23" s="72">
        <f t="shared" si="0"/>
        <v>0</v>
      </c>
      <c r="K23" s="72">
        <v>540100</v>
      </c>
      <c r="L23" s="73">
        <f t="shared" si="1"/>
        <v>100</v>
      </c>
      <c r="M23" s="46">
        <f t="shared" si="2"/>
        <v>540100</v>
      </c>
      <c r="N23" s="15"/>
      <c r="O23" s="15"/>
      <c r="P23" s="15"/>
      <c r="Q23" s="15"/>
      <c r="R23" s="15"/>
      <c r="S23" s="15"/>
      <c r="T23" s="16"/>
      <c r="U23" s="16"/>
      <c r="V23" s="16"/>
      <c r="W23" s="16"/>
      <c r="X23" s="16"/>
      <c r="Y23" s="16"/>
      <c r="Z23" s="13"/>
      <c r="AA23" s="13"/>
      <c r="AB23" s="16"/>
    </row>
    <row r="24" spans="1:29" s="8" customFormat="1" ht="20.25" customHeight="1">
      <c r="A24" s="252"/>
      <c r="B24" s="70" t="s">
        <v>12</v>
      </c>
      <c r="C24" s="70" t="s">
        <v>33</v>
      </c>
      <c r="D24" s="70" t="s">
        <v>103</v>
      </c>
      <c r="E24" s="70" t="s">
        <v>14</v>
      </c>
      <c r="F24" s="71" t="s">
        <v>161</v>
      </c>
      <c r="G24" s="72"/>
      <c r="H24" s="72"/>
      <c r="I24" s="72"/>
      <c r="J24" s="72">
        <f t="shared" si="0"/>
        <v>0</v>
      </c>
      <c r="K24" s="72">
        <v>356000</v>
      </c>
      <c r="L24" s="73">
        <f t="shared" si="1"/>
        <v>100</v>
      </c>
      <c r="M24" s="46">
        <f t="shared" si="2"/>
        <v>356000</v>
      </c>
      <c r="N24" s="15"/>
      <c r="O24" s="15"/>
      <c r="P24" s="15"/>
      <c r="Q24" s="15"/>
      <c r="R24" s="15"/>
      <c r="S24" s="15"/>
      <c r="T24" s="16"/>
      <c r="U24" s="16"/>
      <c r="V24" s="16"/>
      <c r="W24" s="16"/>
      <c r="X24" s="16"/>
      <c r="Y24" s="16"/>
      <c r="Z24" s="13"/>
      <c r="AA24" s="13"/>
      <c r="AB24" s="16"/>
    </row>
    <row r="25" spans="1:29" s="8" customFormat="1" ht="20.25" customHeight="1">
      <c r="A25" s="252"/>
      <c r="B25" s="70" t="s">
        <v>12</v>
      </c>
      <c r="C25" s="70" t="s">
        <v>33</v>
      </c>
      <c r="D25" s="70" t="s">
        <v>103</v>
      </c>
      <c r="E25" s="70" t="s">
        <v>10</v>
      </c>
      <c r="F25" s="71" t="s">
        <v>36</v>
      </c>
      <c r="G25" s="72"/>
      <c r="H25" s="72"/>
      <c r="I25" s="72"/>
      <c r="J25" s="72">
        <f t="shared" si="0"/>
        <v>0</v>
      </c>
      <c r="K25" s="72">
        <v>70900</v>
      </c>
      <c r="L25" s="73">
        <f t="shared" si="1"/>
        <v>100</v>
      </c>
      <c r="M25" s="46">
        <f t="shared" si="2"/>
        <v>70900</v>
      </c>
      <c r="N25" s="15"/>
      <c r="O25" s="15"/>
      <c r="P25" s="15"/>
      <c r="Q25" s="15"/>
      <c r="R25" s="15"/>
      <c r="S25" s="15"/>
      <c r="T25" s="16"/>
      <c r="U25" s="16"/>
      <c r="V25" s="16"/>
      <c r="W25" s="16"/>
      <c r="X25" s="16"/>
      <c r="Y25" s="16"/>
      <c r="Z25" s="13"/>
      <c r="AA25" s="13"/>
      <c r="AB25" s="16"/>
    </row>
    <row r="26" spans="1:29" s="8" customFormat="1" ht="20.25" customHeight="1">
      <c r="A26" s="252"/>
      <c r="B26" s="70" t="s">
        <v>12</v>
      </c>
      <c r="C26" s="70" t="s">
        <v>173</v>
      </c>
      <c r="D26" s="70" t="s">
        <v>113</v>
      </c>
      <c r="E26" s="70" t="s">
        <v>14</v>
      </c>
      <c r="F26" s="71" t="s">
        <v>174</v>
      </c>
      <c r="G26" s="72"/>
      <c r="H26" s="72"/>
      <c r="I26" s="72"/>
      <c r="J26" s="72">
        <f t="shared" si="0"/>
        <v>0</v>
      </c>
      <c r="K26" s="72">
        <v>4940000</v>
      </c>
      <c r="L26" s="73">
        <f t="shared" si="1"/>
        <v>100</v>
      </c>
      <c r="M26" s="46">
        <f t="shared" si="2"/>
        <v>4940000</v>
      </c>
      <c r="N26" s="15"/>
      <c r="O26" s="15"/>
      <c r="P26" s="15"/>
      <c r="Q26" s="15"/>
      <c r="R26" s="15"/>
      <c r="S26" s="15"/>
      <c r="T26" s="16"/>
      <c r="U26" s="16"/>
      <c r="V26" s="16"/>
      <c r="W26" s="16"/>
      <c r="X26" s="16"/>
      <c r="Y26" s="16"/>
      <c r="Z26" s="13"/>
      <c r="AA26" s="13"/>
      <c r="AB26" s="16"/>
    </row>
    <row r="27" spans="1:29" s="8" customFormat="1" ht="34.5" customHeight="1">
      <c r="A27" s="252"/>
      <c r="B27" s="70" t="s">
        <v>12</v>
      </c>
      <c r="C27" s="70" t="s">
        <v>34</v>
      </c>
      <c r="D27" s="70" t="s">
        <v>162</v>
      </c>
      <c r="E27" s="70" t="s">
        <v>53</v>
      </c>
      <c r="F27" s="71" t="s">
        <v>163</v>
      </c>
      <c r="G27" s="72"/>
      <c r="H27" s="72"/>
      <c r="I27" s="72"/>
      <c r="J27" s="72">
        <f t="shared" si="0"/>
        <v>0</v>
      </c>
      <c r="K27" s="72">
        <v>276900</v>
      </c>
      <c r="L27" s="73">
        <f t="shared" si="1"/>
        <v>100</v>
      </c>
      <c r="M27" s="46">
        <f t="shared" si="2"/>
        <v>276900</v>
      </c>
      <c r="N27" s="15"/>
      <c r="O27" s="15"/>
      <c r="P27" s="15"/>
      <c r="Q27" s="15"/>
      <c r="R27" s="15"/>
      <c r="S27" s="15"/>
      <c r="T27" s="16"/>
      <c r="U27" s="16"/>
      <c r="V27" s="16"/>
      <c r="W27" s="16"/>
      <c r="X27" s="16"/>
      <c r="Y27" s="16"/>
      <c r="Z27" s="13"/>
      <c r="AA27" s="13"/>
      <c r="AB27" s="16"/>
    </row>
    <row r="28" spans="1:29" s="8" customFormat="1" ht="18.75" customHeight="1">
      <c r="A28" s="252"/>
      <c r="B28" s="70" t="s">
        <v>12</v>
      </c>
      <c r="C28" s="70" t="s">
        <v>34</v>
      </c>
      <c r="D28" s="70" t="s">
        <v>103</v>
      </c>
      <c r="E28" s="70" t="s">
        <v>14</v>
      </c>
      <c r="F28" s="71" t="s">
        <v>37</v>
      </c>
      <c r="G28" s="72"/>
      <c r="H28" s="72"/>
      <c r="I28" s="72"/>
      <c r="J28" s="72">
        <f t="shared" si="0"/>
        <v>0</v>
      </c>
      <c r="K28" s="72">
        <v>4685000</v>
      </c>
      <c r="L28" s="73">
        <f t="shared" si="1"/>
        <v>100</v>
      </c>
      <c r="M28" s="46">
        <f t="shared" si="2"/>
        <v>4685000</v>
      </c>
      <c r="N28" s="15"/>
      <c r="O28" s="15"/>
      <c r="P28" s="15"/>
      <c r="Q28" s="15"/>
      <c r="R28" s="15"/>
      <c r="S28" s="15"/>
      <c r="T28" s="16"/>
      <c r="U28" s="16"/>
      <c r="V28" s="16"/>
      <c r="W28" s="16"/>
      <c r="X28" s="16"/>
      <c r="Y28" s="16"/>
      <c r="Z28" s="13"/>
      <c r="AA28" s="13"/>
      <c r="AB28" s="16"/>
    </row>
    <row r="29" spans="1:29" s="8" customFormat="1" ht="18.75" customHeight="1" thickBot="1">
      <c r="A29" s="253"/>
      <c r="B29" s="78" t="s">
        <v>12</v>
      </c>
      <c r="C29" s="78" t="s">
        <v>34</v>
      </c>
      <c r="D29" s="78" t="s">
        <v>103</v>
      </c>
      <c r="E29" s="78" t="s">
        <v>10</v>
      </c>
      <c r="F29" s="79" t="s">
        <v>92</v>
      </c>
      <c r="G29" s="80"/>
      <c r="H29" s="80"/>
      <c r="I29" s="80"/>
      <c r="J29" s="80">
        <f t="shared" si="0"/>
        <v>0</v>
      </c>
      <c r="K29" s="80">
        <v>6217900</v>
      </c>
      <c r="L29" s="81">
        <f t="shared" si="1"/>
        <v>100</v>
      </c>
      <c r="M29" s="47">
        <f t="shared" si="2"/>
        <v>6217900</v>
      </c>
      <c r="N29" s="15"/>
      <c r="O29" s="15"/>
      <c r="P29" s="15"/>
      <c r="Q29" s="15"/>
      <c r="R29" s="15"/>
      <c r="S29" s="15"/>
      <c r="T29" s="16"/>
      <c r="U29" s="16"/>
      <c r="V29" s="16"/>
      <c r="W29" s="16"/>
      <c r="X29" s="16"/>
      <c r="Y29" s="16"/>
      <c r="Z29" s="13"/>
      <c r="AA29" s="13"/>
      <c r="AB29" s="16"/>
    </row>
    <row r="30" spans="1:29" s="11" customFormat="1" ht="30.75" customHeight="1" thickBot="1">
      <c r="A30" s="251" t="s">
        <v>26</v>
      </c>
      <c r="B30" s="66" t="s">
        <v>12</v>
      </c>
      <c r="C30" s="66" t="s">
        <v>33</v>
      </c>
      <c r="D30" s="66" t="s">
        <v>103</v>
      </c>
      <c r="E30" s="66" t="s">
        <v>16</v>
      </c>
      <c r="F30" s="67" t="s">
        <v>235</v>
      </c>
      <c r="G30" s="58"/>
      <c r="H30" s="58"/>
      <c r="I30" s="68"/>
      <c r="J30" s="68">
        <f t="shared" si="0"/>
        <v>0</v>
      </c>
      <c r="K30" s="58">
        <f>81151000+7000000</f>
        <v>88151000</v>
      </c>
      <c r="L30" s="59">
        <f t="shared" si="1"/>
        <v>100</v>
      </c>
      <c r="M30" s="45">
        <f t="shared" si="2"/>
        <v>88151000</v>
      </c>
      <c r="N30" s="15"/>
      <c r="O30" s="15"/>
      <c r="P30" s="15"/>
      <c r="Q30" s="15"/>
      <c r="R30" s="15"/>
      <c r="S30" s="15"/>
      <c r="T30" s="16"/>
      <c r="U30" s="16"/>
      <c r="V30" s="16"/>
      <c r="W30" s="16"/>
      <c r="X30" s="16"/>
      <c r="Y30" s="16"/>
      <c r="Z30" s="13"/>
      <c r="AA30" s="13"/>
      <c r="AB30" s="16"/>
      <c r="AC30" s="8"/>
    </row>
    <row r="31" spans="1:29" s="9" customFormat="1" ht="27" customHeight="1">
      <c r="A31" s="252"/>
      <c r="B31" s="70" t="s">
        <v>12</v>
      </c>
      <c r="C31" s="70" t="s">
        <v>33</v>
      </c>
      <c r="D31" s="70" t="s">
        <v>103</v>
      </c>
      <c r="E31" s="70" t="s">
        <v>11</v>
      </c>
      <c r="F31" s="71" t="s">
        <v>46</v>
      </c>
      <c r="G31" s="72"/>
      <c r="H31" s="72"/>
      <c r="I31" s="72"/>
      <c r="J31" s="72">
        <f t="shared" si="0"/>
        <v>0</v>
      </c>
      <c r="K31" s="72">
        <f>839900+1760000</f>
        <v>2599900</v>
      </c>
      <c r="L31" s="73">
        <f t="shared" si="1"/>
        <v>100</v>
      </c>
      <c r="M31" s="46">
        <f t="shared" si="2"/>
        <v>2599900</v>
      </c>
      <c r="N31" s="15"/>
      <c r="O31" s="15"/>
      <c r="P31" s="15"/>
      <c r="Q31" s="15"/>
      <c r="R31" s="15"/>
      <c r="S31" s="15"/>
      <c r="T31" s="16"/>
      <c r="U31" s="16"/>
      <c r="V31" s="16"/>
      <c r="W31" s="16"/>
      <c r="X31" s="16"/>
      <c r="Y31" s="16"/>
      <c r="Z31" s="13"/>
      <c r="AA31" s="13"/>
      <c r="AB31" s="16"/>
      <c r="AC31" s="8"/>
    </row>
    <row r="32" spans="1:29" s="9" customFormat="1" ht="33" customHeight="1">
      <c r="A32" s="252"/>
      <c r="B32" s="70" t="s">
        <v>12</v>
      </c>
      <c r="C32" s="70" t="s">
        <v>33</v>
      </c>
      <c r="D32" s="70" t="s">
        <v>103</v>
      </c>
      <c r="E32" s="70" t="s">
        <v>11</v>
      </c>
      <c r="F32" s="71" t="s">
        <v>35</v>
      </c>
      <c r="G32" s="72"/>
      <c r="H32" s="72"/>
      <c r="I32" s="72"/>
      <c r="J32" s="72">
        <f t="shared" si="0"/>
        <v>0</v>
      </c>
      <c r="K32" s="72">
        <f>5987200-25380+350000</f>
        <v>6311820</v>
      </c>
      <c r="L32" s="73">
        <f t="shared" si="1"/>
        <v>100</v>
      </c>
      <c r="M32" s="46">
        <f t="shared" si="2"/>
        <v>6311820</v>
      </c>
      <c r="N32" s="15"/>
      <c r="O32" s="15"/>
      <c r="P32" s="15"/>
      <c r="Q32" s="15"/>
      <c r="R32" s="15"/>
      <c r="S32" s="15"/>
      <c r="T32" s="16"/>
      <c r="U32" s="16"/>
      <c r="V32" s="16"/>
      <c r="W32" s="16"/>
      <c r="X32" s="16"/>
      <c r="Y32" s="16"/>
      <c r="Z32" s="13"/>
      <c r="AA32" s="13"/>
      <c r="AB32" s="16"/>
      <c r="AC32" s="8"/>
    </row>
    <row r="33" spans="1:29" s="9" customFormat="1" ht="20.25" customHeight="1">
      <c r="A33" s="252"/>
      <c r="B33" s="70" t="s">
        <v>12</v>
      </c>
      <c r="C33" s="70" t="s">
        <v>33</v>
      </c>
      <c r="D33" s="70" t="s">
        <v>103</v>
      </c>
      <c r="E33" s="70" t="s">
        <v>14</v>
      </c>
      <c r="F33" s="71" t="s">
        <v>296</v>
      </c>
      <c r="G33" s="72"/>
      <c r="H33" s="72"/>
      <c r="I33" s="72"/>
      <c r="J33" s="72"/>
      <c r="K33" s="72">
        <v>140000</v>
      </c>
      <c r="L33" s="73">
        <f>(K33-J33)/K33*100</f>
        <v>100</v>
      </c>
      <c r="M33" s="46">
        <f>K33-J33</f>
        <v>140000</v>
      </c>
      <c r="N33" s="15"/>
      <c r="O33" s="15"/>
      <c r="P33" s="15"/>
      <c r="Q33" s="15"/>
      <c r="R33" s="15"/>
      <c r="S33" s="15"/>
      <c r="T33" s="16"/>
      <c r="U33" s="16"/>
      <c r="V33" s="16"/>
      <c r="W33" s="16"/>
      <c r="X33" s="16"/>
      <c r="Y33" s="16"/>
      <c r="Z33" s="13"/>
      <c r="AA33" s="13"/>
      <c r="AB33" s="16"/>
      <c r="AC33" s="8"/>
    </row>
    <row r="34" spans="1:29" s="9" customFormat="1" ht="17.25" customHeight="1">
      <c r="A34" s="252"/>
      <c r="B34" s="70" t="s">
        <v>12</v>
      </c>
      <c r="C34" s="70" t="s">
        <v>33</v>
      </c>
      <c r="D34" s="70" t="s">
        <v>127</v>
      </c>
      <c r="E34" s="70" t="s">
        <v>18</v>
      </c>
      <c r="F34" s="71" t="s">
        <v>19</v>
      </c>
      <c r="G34" s="72"/>
      <c r="H34" s="72"/>
      <c r="I34" s="72"/>
      <c r="J34" s="72">
        <f t="shared" si="0"/>
        <v>0</v>
      </c>
      <c r="K34" s="72">
        <v>37700</v>
      </c>
      <c r="L34" s="73">
        <f t="shared" si="1"/>
        <v>100</v>
      </c>
      <c r="M34" s="46">
        <f t="shared" si="2"/>
        <v>37700</v>
      </c>
      <c r="N34" s="15"/>
      <c r="O34" s="15"/>
      <c r="P34" s="15"/>
      <c r="Q34" s="15"/>
      <c r="R34" s="15"/>
      <c r="S34" s="15"/>
      <c r="T34" s="16"/>
      <c r="U34" s="16"/>
      <c r="V34" s="16"/>
      <c r="W34" s="16"/>
      <c r="X34" s="16"/>
      <c r="Y34" s="16"/>
      <c r="Z34" s="13"/>
      <c r="AA34" s="13"/>
      <c r="AB34" s="16"/>
      <c r="AC34" s="8"/>
    </row>
    <row r="35" spans="1:29" s="9" customFormat="1" ht="31.5" customHeight="1">
      <c r="A35" s="252"/>
      <c r="B35" s="70" t="s">
        <v>12</v>
      </c>
      <c r="C35" s="70" t="s">
        <v>33</v>
      </c>
      <c r="D35" s="70" t="s">
        <v>103</v>
      </c>
      <c r="E35" s="70" t="s">
        <v>20</v>
      </c>
      <c r="F35" s="71" t="s">
        <v>22</v>
      </c>
      <c r="G35" s="72"/>
      <c r="H35" s="72"/>
      <c r="I35" s="72"/>
      <c r="J35" s="72">
        <f t="shared" si="0"/>
        <v>0</v>
      </c>
      <c r="K35" s="72">
        <f>500000+1850000</f>
        <v>2350000</v>
      </c>
      <c r="L35" s="73">
        <f t="shared" si="1"/>
        <v>100</v>
      </c>
      <c r="M35" s="46">
        <f t="shared" si="2"/>
        <v>2350000</v>
      </c>
      <c r="N35" s="15"/>
      <c r="O35" s="15"/>
      <c r="P35" s="15"/>
      <c r="Q35" s="15"/>
      <c r="R35" s="15"/>
      <c r="S35" s="15"/>
      <c r="T35" s="16"/>
      <c r="U35" s="16"/>
      <c r="V35" s="16"/>
      <c r="W35" s="16"/>
      <c r="X35" s="16"/>
      <c r="Y35" s="16"/>
      <c r="Z35" s="13"/>
      <c r="AA35" s="13"/>
      <c r="AB35" s="16"/>
      <c r="AC35" s="8"/>
    </row>
    <row r="36" spans="1:29" s="9" customFormat="1" ht="21" customHeight="1">
      <c r="A36" s="252"/>
      <c r="B36" s="70" t="s">
        <v>12</v>
      </c>
      <c r="C36" s="70" t="s">
        <v>243</v>
      </c>
      <c r="D36" s="70" t="s">
        <v>131</v>
      </c>
      <c r="E36" s="70" t="s">
        <v>11</v>
      </c>
      <c r="F36" s="71" t="s">
        <v>244</v>
      </c>
      <c r="G36" s="72"/>
      <c r="H36" s="72"/>
      <c r="I36" s="72"/>
      <c r="J36" s="72">
        <f t="shared" si="0"/>
        <v>0</v>
      </c>
      <c r="K36" s="72">
        <v>50000</v>
      </c>
      <c r="L36" s="73">
        <f t="shared" si="1"/>
        <v>100</v>
      </c>
      <c r="M36" s="46">
        <f t="shared" si="2"/>
        <v>50000</v>
      </c>
      <c r="N36" s="15"/>
      <c r="O36" s="15"/>
      <c r="P36" s="15"/>
      <c r="Q36" s="15"/>
      <c r="R36" s="15"/>
      <c r="S36" s="15"/>
      <c r="T36" s="16"/>
      <c r="U36" s="16"/>
      <c r="V36" s="16"/>
      <c r="W36" s="16"/>
      <c r="X36" s="16"/>
      <c r="Y36" s="16"/>
      <c r="Z36" s="13"/>
      <c r="AA36" s="13"/>
      <c r="AB36" s="16"/>
      <c r="AC36" s="8"/>
    </row>
    <row r="37" spans="1:29" s="9" customFormat="1" ht="21" customHeight="1">
      <c r="A37" s="252"/>
      <c r="B37" s="70" t="s">
        <v>12</v>
      </c>
      <c r="C37" s="70" t="s">
        <v>243</v>
      </c>
      <c r="D37" s="70" t="s">
        <v>131</v>
      </c>
      <c r="E37" s="70" t="s">
        <v>10</v>
      </c>
      <c r="F37" s="71" t="s">
        <v>245</v>
      </c>
      <c r="G37" s="72"/>
      <c r="H37" s="72"/>
      <c r="I37" s="72"/>
      <c r="J37" s="72">
        <f t="shared" si="0"/>
        <v>0</v>
      </c>
      <c r="K37" s="72">
        <v>10000</v>
      </c>
      <c r="L37" s="73">
        <f t="shared" si="1"/>
        <v>100</v>
      </c>
      <c r="M37" s="46">
        <f t="shared" si="2"/>
        <v>10000</v>
      </c>
      <c r="N37" s="15"/>
      <c r="O37" s="15"/>
      <c r="P37" s="15"/>
      <c r="Q37" s="15"/>
      <c r="R37" s="15"/>
      <c r="S37" s="15"/>
      <c r="T37" s="16"/>
      <c r="U37" s="16"/>
      <c r="V37" s="16"/>
      <c r="W37" s="16"/>
      <c r="X37" s="16"/>
      <c r="Y37" s="16"/>
      <c r="Z37" s="13"/>
      <c r="AA37" s="13"/>
      <c r="AB37" s="16"/>
      <c r="AC37" s="8"/>
    </row>
    <row r="38" spans="1:29" s="9" customFormat="1" ht="21" customHeight="1">
      <c r="A38" s="252"/>
      <c r="B38" s="70" t="s">
        <v>12</v>
      </c>
      <c r="C38" s="70" t="s">
        <v>47</v>
      </c>
      <c r="D38" s="70" t="s">
        <v>103</v>
      </c>
      <c r="E38" s="70" t="s">
        <v>10</v>
      </c>
      <c r="F38" s="71" t="s">
        <v>255</v>
      </c>
      <c r="G38" s="72"/>
      <c r="H38" s="72"/>
      <c r="I38" s="72"/>
      <c r="J38" s="72">
        <f t="shared" si="0"/>
        <v>0</v>
      </c>
      <c r="K38" s="72">
        <f>265000+1450000</f>
        <v>1715000</v>
      </c>
      <c r="L38" s="73">
        <f>(K38-J38)/K38*100</f>
        <v>100</v>
      </c>
      <c r="M38" s="46">
        <f>K38-J38</f>
        <v>1715000</v>
      </c>
      <c r="N38" s="15"/>
      <c r="O38" s="15"/>
      <c r="P38" s="15"/>
      <c r="Q38" s="15"/>
      <c r="R38" s="15"/>
      <c r="S38" s="15"/>
      <c r="T38" s="16"/>
      <c r="U38" s="16"/>
      <c r="V38" s="16"/>
      <c r="W38" s="16"/>
      <c r="X38" s="16"/>
      <c r="Y38" s="16"/>
      <c r="Z38" s="13"/>
      <c r="AA38" s="13"/>
      <c r="AB38" s="16"/>
      <c r="AC38" s="8"/>
    </row>
    <row r="39" spans="1:29" s="9" customFormat="1" ht="37.5" customHeight="1">
      <c r="A39" s="252"/>
      <c r="B39" s="70" t="s">
        <v>12</v>
      </c>
      <c r="C39" s="70" t="s">
        <v>47</v>
      </c>
      <c r="D39" s="70" t="s">
        <v>103</v>
      </c>
      <c r="E39" s="70" t="s">
        <v>10</v>
      </c>
      <c r="F39" s="71" t="s">
        <v>232</v>
      </c>
      <c r="G39" s="72"/>
      <c r="H39" s="72"/>
      <c r="I39" s="72"/>
      <c r="J39" s="72">
        <f t="shared" si="0"/>
        <v>0</v>
      </c>
      <c r="K39" s="72">
        <f>629700+1052000</f>
        <v>1681700</v>
      </c>
      <c r="L39" s="73">
        <f t="shared" si="1"/>
        <v>100</v>
      </c>
      <c r="M39" s="46">
        <f t="shared" si="2"/>
        <v>1681700</v>
      </c>
      <c r="N39" s="15"/>
      <c r="O39" s="15"/>
      <c r="P39" s="15"/>
      <c r="Q39" s="15"/>
      <c r="R39" s="15"/>
      <c r="S39" s="15"/>
      <c r="T39" s="16"/>
      <c r="U39" s="16"/>
      <c r="V39" s="16"/>
      <c r="W39" s="16"/>
      <c r="X39" s="16"/>
      <c r="Y39" s="16"/>
      <c r="Z39" s="13"/>
      <c r="AA39" s="13"/>
      <c r="AB39" s="16"/>
      <c r="AC39" s="8"/>
    </row>
    <row r="40" spans="1:29" s="9" customFormat="1" ht="21" customHeight="1">
      <c r="A40" s="252"/>
      <c r="B40" s="70" t="s">
        <v>12</v>
      </c>
      <c r="C40" s="70" t="s">
        <v>47</v>
      </c>
      <c r="D40" s="70" t="s">
        <v>103</v>
      </c>
      <c r="E40" s="70" t="s">
        <v>10</v>
      </c>
      <c r="F40" s="75" t="s">
        <v>181</v>
      </c>
      <c r="G40" s="76"/>
      <c r="H40" s="76"/>
      <c r="I40" s="76"/>
      <c r="J40" s="72">
        <f t="shared" si="0"/>
        <v>0</v>
      </c>
      <c r="K40" s="76">
        <f>345000+1390000</f>
        <v>1735000</v>
      </c>
      <c r="L40" s="73">
        <f>(K40-J40)/K40*100</f>
        <v>100</v>
      </c>
      <c r="M40" s="46">
        <f>K40-J40</f>
        <v>1735000</v>
      </c>
      <c r="N40" s="15"/>
      <c r="O40" s="15"/>
      <c r="P40" s="15"/>
      <c r="Q40" s="15"/>
      <c r="R40" s="15"/>
      <c r="S40" s="15"/>
      <c r="T40" s="16"/>
      <c r="U40" s="16"/>
      <c r="V40" s="16"/>
      <c r="W40" s="16"/>
      <c r="X40" s="16"/>
      <c r="Y40" s="16"/>
      <c r="Z40" s="13"/>
      <c r="AA40" s="13"/>
      <c r="AB40" s="16"/>
      <c r="AC40" s="8"/>
    </row>
    <row r="41" spans="1:29" s="9" customFormat="1" ht="21" customHeight="1" thickBot="1">
      <c r="A41" s="253"/>
      <c r="B41" s="78" t="s">
        <v>12</v>
      </c>
      <c r="C41" s="78" t="s">
        <v>33</v>
      </c>
      <c r="D41" s="78" t="s">
        <v>6</v>
      </c>
      <c r="E41" s="78" t="s">
        <v>10</v>
      </c>
      <c r="F41" s="79" t="s">
        <v>60</v>
      </c>
      <c r="G41" s="80"/>
      <c r="H41" s="80"/>
      <c r="I41" s="80"/>
      <c r="J41" s="80">
        <f t="shared" si="0"/>
        <v>0</v>
      </c>
      <c r="K41" s="80">
        <v>5489600</v>
      </c>
      <c r="L41" s="81">
        <f t="shared" si="1"/>
        <v>100</v>
      </c>
      <c r="M41" s="47">
        <f t="shared" si="2"/>
        <v>5489600</v>
      </c>
      <c r="N41" s="15"/>
      <c r="O41" s="15"/>
      <c r="P41" s="15"/>
      <c r="Q41" s="15"/>
      <c r="R41" s="15"/>
      <c r="S41" s="15"/>
      <c r="T41" s="16"/>
      <c r="U41" s="16"/>
      <c r="V41" s="16"/>
      <c r="W41" s="16"/>
      <c r="X41" s="16"/>
      <c r="Y41" s="16"/>
      <c r="Z41" s="13"/>
      <c r="AA41" s="13"/>
      <c r="AB41" s="16"/>
      <c r="AC41" s="8"/>
    </row>
    <row r="42" spans="1:29" s="9" customFormat="1" ht="21.75" customHeight="1" thickBot="1">
      <c r="A42" s="251" t="s">
        <v>28</v>
      </c>
      <c r="B42" s="66" t="s">
        <v>12</v>
      </c>
      <c r="C42" s="66" t="s">
        <v>33</v>
      </c>
      <c r="D42" s="66" t="s">
        <v>122</v>
      </c>
      <c r="E42" s="66" t="s">
        <v>11</v>
      </c>
      <c r="F42" s="67" t="s">
        <v>54</v>
      </c>
      <c r="G42" s="58"/>
      <c r="H42" s="58"/>
      <c r="I42" s="58"/>
      <c r="J42" s="58">
        <f t="shared" si="0"/>
        <v>0</v>
      </c>
      <c r="K42" s="58">
        <f>10400000</f>
        <v>10400000</v>
      </c>
      <c r="L42" s="59">
        <f t="shared" si="1"/>
        <v>100</v>
      </c>
      <c r="M42" s="45">
        <f t="shared" si="2"/>
        <v>10400000</v>
      </c>
      <c r="N42" s="15"/>
      <c r="O42" s="15"/>
      <c r="P42" s="15"/>
      <c r="Q42" s="15"/>
      <c r="R42" s="15"/>
      <c r="S42" s="15"/>
      <c r="T42" s="16"/>
      <c r="U42" s="16"/>
      <c r="V42" s="16"/>
      <c r="W42" s="16"/>
      <c r="X42" s="16"/>
      <c r="Y42" s="16"/>
      <c r="Z42" s="13"/>
      <c r="AA42" s="13"/>
      <c r="AB42" s="16"/>
      <c r="AC42" s="8"/>
    </row>
    <row r="43" spans="1:29" s="9" customFormat="1" ht="21.75" customHeight="1">
      <c r="A43" s="252"/>
      <c r="B43" s="82" t="s">
        <v>12</v>
      </c>
      <c r="C43" s="82" t="s">
        <v>33</v>
      </c>
      <c r="D43" s="82" t="s">
        <v>103</v>
      </c>
      <c r="E43" s="82" t="s">
        <v>10</v>
      </c>
      <c r="F43" s="83" t="s">
        <v>265</v>
      </c>
      <c r="G43" s="72"/>
      <c r="H43" s="72"/>
      <c r="I43" s="72"/>
      <c r="J43" s="72">
        <f t="shared" si="0"/>
        <v>0</v>
      </c>
      <c r="K43" s="72">
        <v>1000000</v>
      </c>
      <c r="L43" s="73">
        <f t="shared" si="1"/>
        <v>100</v>
      </c>
      <c r="M43" s="45">
        <f t="shared" si="2"/>
        <v>1000000</v>
      </c>
      <c r="N43" s="15"/>
      <c r="O43" s="15"/>
      <c r="P43" s="15"/>
      <c r="Q43" s="15"/>
      <c r="R43" s="15"/>
      <c r="S43" s="15"/>
      <c r="T43" s="16"/>
      <c r="U43" s="16"/>
      <c r="V43" s="16"/>
      <c r="W43" s="16"/>
      <c r="X43" s="16"/>
      <c r="Y43" s="16"/>
      <c r="Z43" s="13"/>
      <c r="AA43" s="13"/>
      <c r="AB43" s="16"/>
      <c r="AC43" s="8"/>
    </row>
    <row r="44" spans="1:29" s="9" customFormat="1" ht="21.75" customHeight="1" thickBot="1">
      <c r="A44" s="253"/>
      <c r="B44" s="78" t="s">
        <v>12</v>
      </c>
      <c r="C44" s="78" t="s">
        <v>33</v>
      </c>
      <c r="D44" s="78" t="s">
        <v>122</v>
      </c>
      <c r="E44" s="78" t="s">
        <v>10</v>
      </c>
      <c r="F44" s="79" t="s">
        <v>48</v>
      </c>
      <c r="G44" s="80"/>
      <c r="H44" s="72"/>
      <c r="I44" s="95"/>
      <c r="J44" s="80">
        <f t="shared" ref="J44:J65" si="3">G44+H44+I44</f>
        <v>0</v>
      </c>
      <c r="K44" s="80">
        <f>4000000+2500000</f>
        <v>6500000</v>
      </c>
      <c r="L44" s="81">
        <f t="shared" ref="L44:L65" si="4">(K44-J44)/K44*100</f>
        <v>100</v>
      </c>
      <c r="M44" s="47">
        <f t="shared" ref="M44:M65" si="5">K44-J44</f>
        <v>6500000</v>
      </c>
      <c r="N44" s="15"/>
      <c r="O44" s="15"/>
      <c r="P44" s="15"/>
      <c r="Q44" s="15"/>
      <c r="R44" s="15"/>
      <c r="S44" s="15"/>
      <c r="T44" s="16"/>
      <c r="U44" s="16"/>
      <c r="V44" s="16"/>
      <c r="W44" s="16"/>
      <c r="X44" s="16"/>
      <c r="Y44" s="16"/>
      <c r="Z44" s="13"/>
      <c r="AA44" s="13"/>
      <c r="AB44" s="16"/>
      <c r="AC44" s="8"/>
    </row>
    <row r="45" spans="1:29" s="9" customFormat="1" ht="47.25" customHeight="1">
      <c r="A45" s="251" t="s">
        <v>27</v>
      </c>
      <c r="B45" s="66" t="s">
        <v>12</v>
      </c>
      <c r="C45" s="66" t="s">
        <v>33</v>
      </c>
      <c r="D45" s="66" t="s">
        <v>103</v>
      </c>
      <c r="E45" s="66" t="s">
        <v>14</v>
      </c>
      <c r="F45" s="84" t="s">
        <v>49</v>
      </c>
      <c r="G45" s="58"/>
      <c r="H45" s="58"/>
      <c r="I45" s="58"/>
      <c r="J45" s="68">
        <f t="shared" si="3"/>
        <v>0</v>
      </c>
      <c r="K45" s="58">
        <v>155000</v>
      </c>
      <c r="L45" s="59">
        <f t="shared" si="4"/>
        <v>100</v>
      </c>
      <c r="M45" s="45">
        <f t="shared" si="5"/>
        <v>155000</v>
      </c>
      <c r="N45" s="15"/>
      <c r="O45" s="15"/>
      <c r="P45" s="15"/>
      <c r="Q45" s="15"/>
      <c r="R45" s="15"/>
      <c r="S45" s="15"/>
      <c r="T45" s="16"/>
      <c r="U45" s="16"/>
      <c r="V45" s="16"/>
      <c r="W45" s="16"/>
      <c r="X45" s="16"/>
      <c r="Y45" s="16"/>
      <c r="Z45" s="13"/>
      <c r="AA45" s="13"/>
      <c r="AB45" s="16"/>
      <c r="AC45" s="8"/>
    </row>
    <row r="46" spans="1:29" s="9" customFormat="1" ht="31.5" customHeight="1" thickBot="1">
      <c r="A46" s="253"/>
      <c r="B46" s="78" t="s">
        <v>12</v>
      </c>
      <c r="C46" s="78" t="s">
        <v>33</v>
      </c>
      <c r="D46" s="78" t="s">
        <v>127</v>
      </c>
      <c r="E46" s="78" t="s">
        <v>18</v>
      </c>
      <c r="F46" s="79" t="s">
        <v>50</v>
      </c>
      <c r="G46" s="80"/>
      <c r="H46" s="80"/>
      <c r="I46" s="80"/>
      <c r="J46" s="80">
        <f t="shared" si="3"/>
        <v>0</v>
      </c>
      <c r="K46" s="80">
        <v>390000</v>
      </c>
      <c r="L46" s="81">
        <f t="shared" si="4"/>
        <v>100</v>
      </c>
      <c r="M46" s="47">
        <f t="shared" si="5"/>
        <v>390000</v>
      </c>
      <c r="N46" s="15"/>
      <c r="O46" s="15"/>
      <c r="P46" s="15"/>
      <c r="Q46" s="15"/>
      <c r="R46" s="15"/>
      <c r="S46" s="15"/>
      <c r="T46" s="16"/>
      <c r="U46" s="16"/>
      <c r="V46" s="16"/>
      <c r="W46" s="16"/>
      <c r="X46" s="16"/>
      <c r="Y46" s="16"/>
      <c r="Z46" s="13"/>
      <c r="AA46" s="13"/>
      <c r="AB46" s="16"/>
      <c r="AC46" s="8"/>
    </row>
    <row r="47" spans="1:29" s="9" customFormat="1" ht="21.75" customHeight="1">
      <c r="A47" s="249" t="s">
        <v>39</v>
      </c>
      <c r="B47" s="85" t="s">
        <v>21</v>
      </c>
      <c r="C47" s="66" t="s">
        <v>142</v>
      </c>
      <c r="D47" s="66" t="s">
        <v>133</v>
      </c>
      <c r="E47" s="66" t="s">
        <v>4</v>
      </c>
      <c r="F47" s="67" t="s">
        <v>201</v>
      </c>
      <c r="G47" s="68"/>
      <c r="H47" s="68"/>
      <c r="I47" s="68"/>
      <c r="J47" s="68"/>
      <c r="K47" s="68">
        <v>2100</v>
      </c>
      <c r="L47" s="69">
        <f t="shared" si="4"/>
        <v>100</v>
      </c>
      <c r="M47" s="45">
        <f t="shared" si="5"/>
        <v>2100</v>
      </c>
      <c r="N47" s="15"/>
      <c r="O47" s="15"/>
      <c r="P47" s="15"/>
      <c r="Q47" s="15"/>
      <c r="R47" s="15"/>
      <c r="S47" s="15"/>
      <c r="T47" s="16"/>
      <c r="U47" s="16"/>
      <c r="V47" s="16"/>
      <c r="W47" s="16"/>
      <c r="X47" s="16"/>
      <c r="Y47" s="16"/>
      <c r="Z47" s="16"/>
      <c r="AA47" s="16"/>
      <c r="AB47" s="16"/>
      <c r="AC47" s="8"/>
    </row>
    <row r="48" spans="1:29" s="9" customFormat="1" ht="21.75" customHeight="1">
      <c r="A48" s="256"/>
      <c r="B48" s="86" t="s">
        <v>21</v>
      </c>
      <c r="C48" s="87" t="s">
        <v>142</v>
      </c>
      <c r="D48" s="87" t="s">
        <v>133</v>
      </c>
      <c r="E48" s="87" t="s">
        <v>9</v>
      </c>
      <c r="F48" s="88" t="s">
        <v>143</v>
      </c>
      <c r="G48" s="72"/>
      <c r="H48" s="72"/>
      <c r="I48" s="72"/>
      <c r="J48" s="72">
        <v>14944.8</v>
      </c>
      <c r="K48" s="72">
        <f>31500-3900</f>
        <v>27600</v>
      </c>
      <c r="L48" s="73">
        <f t="shared" si="4"/>
        <v>45.85217391304348</v>
      </c>
      <c r="M48" s="46">
        <f t="shared" si="5"/>
        <v>12655.2</v>
      </c>
      <c r="N48" s="15"/>
      <c r="O48" s="15"/>
      <c r="P48" s="15"/>
      <c r="Q48" s="15"/>
      <c r="R48" s="15"/>
      <c r="S48" s="15"/>
      <c r="T48" s="16"/>
      <c r="U48" s="15"/>
      <c r="V48" s="16"/>
      <c r="W48" s="16"/>
      <c r="X48" s="16"/>
      <c r="Y48" s="16"/>
      <c r="Z48" s="16"/>
      <c r="AA48" s="16"/>
      <c r="AB48" s="16"/>
      <c r="AC48" s="8"/>
    </row>
    <row r="49" spans="1:56" s="9" customFormat="1" ht="21.75" customHeight="1">
      <c r="A49" s="256"/>
      <c r="B49" s="86" t="s">
        <v>21</v>
      </c>
      <c r="C49" s="87" t="s">
        <v>142</v>
      </c>
      <c r="D49" s="87" t="s">
        <v>133</v>
      </c>
      <c r="E49" s="87" t="s">
        <v>14</v>
      </c>
      <c r="F49" s="88" t="s">
        <v>144</v>
      </c>
      <c r="G49" s="72"/>
      <c r="H49" s="72"/>
      <c r="I49" s="72"/>
      <c r="J49" s="72">
        <f t="shared" si="3"/>
        <v>0</v>
      </c>
      <c r="K49" s="72">
        <v>18000</v>
      </c>
      <c r="L49" s="73">
        <f t="shared" si="4"/>
        <v>100</v>
      </c>
      <c r="M49" s="46">
        <f t="shared" si="5"/>
        <v>18000</v>
      </c>
      <c r="N49" s="15"/>
      <c r="O49" s="15"/>
      <c r="P49" s="15"/>
      <c r="Q49" s="15"/>
      <c r="R49" s="15"/>
      <c r="S49" s="15"/>
      <c r="T49" s="16"/>
      <c r="U49" s="15"/>
      <c r="V49" s="16"/>
      <c r="W49" s="16"/>
      <c r="X49" s="16"/>
      <c r="Y49" s="16"/>
      <c r="Z49" s="16"/>
      <c r="AA49" s="16"/>
      <c r="AB49" s="16"/>
      <c r="AC49" s="8"/>
    </row>
    <row r="50" spans="1:56" s="9" customFormat="1" ht="32.25" customHeight="1">
      <c r="A50" s="256"/>
      <c r="B50" s="89" t="s">
        <v>21</v>
      </c>
      <c r="C50" s="70" t="s">
        <v>32</v>
      </c>
      <c r="D50" s="87" t="s">
        <v>119</v>
      </c>
      <c r="E50" s="87" t="s">
        <v>11</v>
      </c>
      <c r="F50" s="88" t="s">
        <v>203</v>
      </c>
      <c r="G50" s="72"/>
      <c r="H50" s="72"/>
      <c r="I50" s="72"/>
      <c r="J50" s="72">
        <f t="shared" si="3"/>
        <v>0</v>
      </c>
      <c r="K50" s="72">
        <v>4700</v>
      </c>
      <c r="L50" s="73">
        <f t="shared" si="4"/>
        <v>100</v>
      </c>
      <c r="M50" s="46">
        <f t="shared" si="5"/>
        <v>4700</v>
      </c>
      <c r="N50" s="15"/>
      <c r="O50" s="15"/>
      <c r="P50" s="15"/>
      <c r="Q50" s="15"/>
      <c r="R50" s="15"/>
      <c r="S50" s="15"/>
      <c r="T50" s="16"/>
      <c r="U50" s="15"/>
      <c r="V50" s="16"/>
      <c r="W50" s="16"/>
      <c r="X50" s="16"/>
      <c r="Y50" s="16"/>
      <c r="Z50" s="16"/>
      <c r="AA50" s="16"/>
      <c r="AB50" s="16"/>
      <c r="AC50" s="8"/>
    </row>
    <row r="51" spans="1:56" s="9" customFormat="1" ht="20.25" customHeight="1">
      <c r="A51" s="256"/>
      <c r="B51" s="89" t="s">
        <v>21</v>
      </c>
      <c r="C51" s="70" t="s">
        <v>32</v>
      </c>
      <c r="D51" s="87" t="s">
        <v>119</v>
      </c>
      <c r="E51" s="87" t="s">
        <v>14</v>
      </c>
      <c r="F51" s="88" t="s">
        <v>267</v>
      </c>
      <c r="G51" s="72"/>
      <c r="H51" s="72"/>
      <c r="I51" s="72"/>
      <c r="J51" s="72">
        <f t="shared" si="3"/>
        <v>0</v>
      </c>
      <c r="K51" s="72">
        <v>34500</v>
      </c>
      <c r="L51" s="73">
        <f t="shared" si="4"/>
        <v>100</v>
      </c>
      <c r="M51" s="46">
        <f t="shared" si="5"/>
        <v>34500</v>
      </c>
      <c r="N51" s="15"/>
      <c r="O51" s="15"/>
      <c r="P51" s="15"/>
      <c r="Q51" s="15"/>
      <c r="R51" s="15"/>
      <c r="S51" s="15"/>
      <c r="T51" s="16"/>
      <c r="U51" s="15"/>
      <c r="V51" s="16"/>
      <c r="W51" s="16"/>
      <c r="X51" s="16"/>
      <c r="Y51" s="16"/>
      <c r="Z51" s="16"/>
      <c r="AA51" s="16"/>
      <c r="AB51" s="16"/>
      <c r="AC51" s="8"/>
    </row>
    <row r="52" spans="1:56" s="9" customFormat="1" ht="20.25" customHeight="1">
      <c r="A52" s="256"/>
      <c r="B52" s="89" t="s">
        <v>21</v>
      </c>
      <c r="C52" s="70" t="s">
        <v>32</v>
      </c>
      <c r="D52" s="87" t="s">
        <v>119</v>
      </c>
      <c r="E52" s="87" t="s">
        <v>20</v>
      </c>
      <c r="F52" s="88" t="s">
        <v>268</v>
      </c>
      <c r="G52" s="72"/>
      <c r="H52" s="72"/>
      <c r="I52" s="72"/>
      <c r="J52" s="72">
        <f t="shared" si="3"/>
        <v>0</v>
      </c>
      <c r="K52" s="72">
        <v>15500</v>
      </c>
      <c r="L52" s="73">
        <f t="shared" si="4"/>
        <v>100</v>
      </c>
      <c r="M52" s="46">
        <f t="shared" si="5"/>
        <v>15500</v>
      </c>
      <c r="N52" s="15"/>
      <c r="O52" s="15"/>
      <c r="P52" s="15"/>
      <c r="Q52" s="15"/>
      <c r="R52" s="15"/>
      <c r="S52" s="15"/>
      <c r="T52" s="16"/>
      <c r="U52" s="15"/>
      <c r="V52" s="16"/>
      <c r="W52" s="16"/>
      <c r="X52" s="16"/>
      <c r="Y52" s="16"/>
      <c r="Z52" s="16"/>
      <c r="AA52" s="16"/>
      <c r="AB52" s="16"/>
      <c r="AC52" s="8"/>
    </row>
    <row r="53" spans="1:56" s="9" customFormat="1" ht="20.25" customHeight="1">
      <c r="A53" s="256"/>
      <c r="B53" s="89" t="s">
        <v>21</v>
      </c>
      <c r="C53" s="70" t="s">
        <v>32</v>
      </c>
      <c r="D53" s="87" t="s">
        <v>119</v>
      </c>
      <c r="E53" s="87" t="s">
        <v>10</v>
      </c>
      <c r="F53" s="88" t="s">
        <v>269</v>
      </c>
      <c r="G53" s="72"/>
      <c r="H53" s="72"/>
      <c r="I53" s="72"/>
      <c r="J53" s="72">
        <f t="shared" si="3"/>
        <v>0</v>
      </c>
      <c r="K53" s="72">
        <v>7800</v>
      </c>
      <c r="L53" s="73">
        <f t="shared" si="4"/>
        <v>100</v>
      </c>
      <c r="M53" s="46">
        <f t="shared" si="5"/>
        <v>7800</v>
      </c>
      <c r="N53" s="15"/>
      <c r="O53" s="15"/>
      <c r="P53" s="15"/>
      <c r="Q53" s="15"/>
      <c r="R53" s="15"/>
      <c r="S53" s="15"/>
      <c r="T53" s="16"/>
      <c r="U53" s="15"/>
      <c r="V53" s="16"/>
      <c r="W53" s="16"/>
      <c r="X53" s="16"/>
      <c r="Y53" s="16"/>
      <c r="Z53" s="16"/>
      <c r="AA53" s="16"/>
      <c r="AB53" s="16"/>
      <c r="AC53" s="8"/>
    </row>
    <row r="54" spans="1:56" s="9" customFormat="1" ht="20.25" customHeight="1">
      <c r="A54" s="256"/>
      <c r="B54" s="89" t="s">
        <v>21</v>
      </c>
      <c r="C54" s="70" t="s">
        <v>32</v>
      </c>
      <c r="D54" s="70" t="s">
        <v>127</v>
      </c>
      <c r="E54" s="70" t="s">
        <v>18</v>
      </c>
      <c r="F54" s="88" t="s">
        <v>187</v>
      </c>
      <c r="G54" s="72">
        <v>80.95</v>
      </c>
      <c r="H54" s="72"/>
      <c r="I54" s="72"/>
      <c r="J54" s="72">
        <f t="shared" si="3"/>
        <v>80.95</v>
      </c>
      <c r="K54" s="72">
        <v>88000</v>
      </c>
      <c r="L54" s="73">
        <f t="shared" si="4"/>
        <v>99.908011363636362</v>
      </c>
      <c r="M54" s="46">
        <f t="shared" si="5"/>
        <v>87919.05</v>
      </c>
      <c r="N54" s="15"/>
      <c r="O54" s="15"/>
      <c r="P54" s="15"/>
      <c r="Q54" s="15"/>
      <c r="R54" s="15"/>
      <c r="S54" s="15"/>
      <c r="T54" s="16"/>
      <c r="U54" s="15"/>
      <c r="V54" s="16"/>
      <c r="W54" s="16"/>
      <c r="X54" s="16"/>
      <c r="Y54" s="16"/>
      <c r="Z54" s="16"/>
      <c r="AA54" s="16"/>
      <c r="AB54" s="16"/>
      <c r="AC54" s="8"/>
    </row>
    <row r="55" spans="1:56" s="11" customFormat="1" ht="28.5" customHeight="1" thickBot="1">
      <c r="A55" s="256"/>
      <c r="B55" s="89" t="s">
        <v>21</v>
      </c>
      <c r="C55" s="70" t="s">
        <v>32</v>
      </c>
      <c r="D55" s="70" t="s">
        <v>103</v>
      </c>
      <c r="E55" s="70" t="s">
        <v>14</v>
      </c>
      <c r="F55" s="71" t="s">
        <v>61</v>
      </c>
      <c r="G55" s="72"/>
      <c r="H55" s="72"/>
      <c r="I55" s="72"/>
      <c r="J55" s="72">
        <f t="shared" si="3"/>
        <v>0</v>
      </c>
      <c r="K55" s="72">
        <v>103100</v>
      </c>
      <c r="L55" s="73">
        <f t="shared" si="4"/>
        <v>100</v>
      </c>
      <c r="M55" s="46">
        <f t="shared" si="5"/>
        <v>103100</v>
      </c>
      <c r="N55" s="15"/>
      <c r="O55" s="15"/>
      <c r="P55" s="15"/>
      <c r="Q55" s="15"/>
      <c r="R55" s="15"/>
      <c r="S55" s="15"/>
      <c r="T55" s="16"/>
      <c r="U55" s="15"/>
      <c r="V55" s="16"/>
      <c r="W55" s="16"/>
      <c r="X55" s="16"/>
      <c r="Y55" s="16"/>
      <c r="Z55" s="16"/>
      <c r="AA55" s="16"/>
      <c r="AB55" s="16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</row>
    <row r="56" spans="1:56" s="9" customFormat="1" ht="20.25" customHeight="1">
      <c r="A56" s="256"/>
      <c r="B56" s="89" t="s">
        <v>21</v>
      </c>
      <c r="C56" s="70" t="s">
        <v>32</v>
      </c>
      <c r="D56" s="70" t="s">
        <v>103</v>
      </c>
      <c r="E56" s="70" t="s">
        <v>20</v>
      </c>
      <c r="F56" s="71" t="s">
        <v>62</v>
      </c>
      <c r="G56" s="90"/>
      <c r="H56" s="90"/>
      <c r="I56" s="90"/>
      <c r="J56" s="72">
        <f t="shared" si="3"/>
        <v>0</v>
      </c>
      <c r="K56" s="90">
        <v>430800</v>
      </c>
      <c r="L56" s="50">
        <f t="shared" si="4"/>
        <v>100</v>
      </c>
      <c r="M56" s="46">
        <f t="shared" si="5"/>
        <v>430800</v>
      </c>
      <c r="N56" s="15"/>
      <c r="O56" s="15"/>
      <c r="P56" s="15"/>
      <c r="Q56" s="15"/>
      <c r="R56" s="15"/>
      <c r="S56" s="15"/>
      <c r="T56" s="16"/>
      <c r="U56" s="15"/>
      <c r="V56" s="16"/>
      <c r="W56" s="16"/>
      <c r="X56" s="16"/>
      <c r="Y56" s="16"/>
      <c r="Z56" s="16"/>
      <c r="AA56" s="16"/>
      <c r="AB56" s="16"/>
      <c r="AC56" s="8"/>
    </row>
    <row r="57" spans="1:56" s="9" customFormat="1" ht="32.25" customHeight="1" thickBot="1">
      <c r="A57" s="257"/>
      <c r="B57" s="91" t="s">
        <v>21</v>
      </c>
      <c r="C57" s="78" t="s">
        <v>32</v>
      </c>
      <c r="D57" s="78" t="s">
        <v>103</v>
      </c>
      <c r="E57" s="78" t="s">
        <v>10</v>
      </c>
      <c r="F57" s="79" t="s">
        <v>65</v>
      </c>
      <c r="G57" s="80"/>
      <c r="H57" s="80"/>
      <c r="I57" s="80"/>
      <c r="J57" s="80">
        <f t="shared" si="3"/>
        <v>0</v>
      </c>
      <c r="K57" s="80">
        <v>326700</v>
      </c>
      <c r="L57" s="81">
        <f t="shared" si="4"/>
        <v>100</v>
      </c>
      <c r="M57" s="47">
        <f t="shared" si="5"/>
        <v>326700</v>
      </c>
      <c r="N57" s="15"/>
      <c r="O57" s="15"/>
      <c r="P57" s="15"/>
      <c r="Q57" s="15"/>
      <c r="R57" s="15"/>
      <c r="S57" s="15"/>
      <c r="T57" s="16"/>
      <c r="U57" s="15"/>
      <c r="V57" s="16"/>
      <c r="W57" s="16"/>
      <c r="X57" s="16"/>
      <c r="Y57" s="16"/>
      <c r="Z57" s="16"/>
      <c r="AA57" s="16"/>
      <c r="AB57" s="16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</row>
    <row r="58" spans="1:56" s="9" customFormat="1" ht="18.75" customHeight="1" thickBot="1">
      <c r="A58" s="251" t="s">
        <v>29</v>
      </c>
      <c r="B58" s="92" t="s">
        <v>12</v>
      </c>
      <c r="C58" s="92" t="s">
        <v>128</v>
      </c>
      <c r="D58" s="92" t="s">
        <v>113</v>
      </c>
      <c r="E58" s="92" t="s">
        <v>4</v>
      </c>
      <c r="F58" s="84" t="s">
        <v>51</v>
      </c>
      <c r="G58" s="58"/>
      <c r="H58" s="58"/>
      <c r="I58" s="58"/>
      <c r="J58" s="68">
        <f t="shared" si="3"/>
        <v>0</v>
      </c>
      <c r="K58" s="58">
        <f>3340800-18100-32900</f>
        <v>3289800</v>
      </c>
      <c r="L58" s="59">
        <f t="shared" si="4"/>
        <v>100</v>
      </c>
      <c r="M58" s="45">
        <f t="shared" si="5"/>
        <v>3289800</v>
      </c>
      <c r="N58" s="15"/>
      <c r="O58" s="15"/>
      <c r="P58" s="15"/>
      <c r="Q58" s="15"/>
      <c r="R58" s="15"/>
      <c r="S58" s="15"/>
      <c r="T58" s="16"/>
      <c r="U58" s="15"/>
      <c r="V58" s="16"/>
      <c r="W58" s="16"/>
      <c r="X58" s="16"/>
      <c r="Y58" s="16"/>
      <c r="Z58" s="13"/>
      <c r="AA58" s="13"/>
      <c r="AB58" s="16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</row>
    <row r="59" spans="1:56" s="9" customFormat="1" ht="18.75" customHeight="1">
      <c r="A59" s="252"/>
      <c r="B59" s="70" t="s">
        <v>12</v>
      </c>
      <c r="C59" s="70" t="s">
        <v>47</v>
      </c>
      <c r="D59" s="70" t="s">
        <v>103</v>
      </c>
      <c r="E59" s="70" t="s">
        <v>20</v>
      </c>
      <c r="F59" s="71" t="s">
        <v>303</v>
      </c>
      <c r="G59" s="95"/>
      <c r="H59" s="95"/>
      <c r="I59" s="95"/>
      <c r="J59" s="90"/>
      <c r="K59" s="95">
        <v>100000</v>
      </c>
      <c r="L59" s="59">
        <f>(K59-J59)/K59*100</f>
        <v>100</v>
      </c>
      <c r="M59" s="45">
        <f>K59-J59</f>
        <v>100000</v>
      </c>
      <c r="N59" s="15"/>
      <c r="O59" s="15"/>
      <c r="P59" s="15"/>
      <c r="Q59" s="15"/>
      <c r="R59" s="15"/>
      <c r="S59" s="15"/>
      <c r="T59" s="16"/>
      <c r="U59" s="15"/>
      <c r="V59" s="16"/>
      <c r="W59" s="16"/>
      <c r="X59" s="16"/>
      <c r="Y59" s="16"/>
      <c r="Z59" s="13"/>
      <c r="AA59" s="13"/>
      <c r="AB59" s="16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</row>
    <row r="60" spans="1:56" s="9" customFormat="1" ht="18.75" customHeight="1">
      <c r="A60" s="252"/>
      <c r="B60" s="70" t="s">
        <v>12</v>
      </c>
      <c r="C60" s="70" t="s">
        <v>47</v>
      </c>
      <c r="D60" s="70" t="s">
        <v>103</v>
      </c>
      <c r="E60" s="70" t="s">
        <v>10</v>
      </c>
      <c r="F60" s="71" t="s">
        <v>228</v>
      </c>
      <c r="G60" s="72"/>
      <c r="H60" s="72"/>
      <c r="I60" s="72"/>
      <c r="J60" s="72">
        <f t="shared" si="3"/>
        <v>0</v>
      </c>
      <c r="K60" s="72">
        <v>270100</v>
      </c>
      <c r="L60" s="73">
        <f t="shared" si="4"/>
        <v>100</v>
      </c>
      <c r="M60" s="46">
        <f t="shared" si="5"/>
        <v>270100</v>
      </c>
      <c r="N60" s="15"/>
      <c r="O60" s="15"/>
      <c r="P60" s="15"/>
      <c r="Q60" s="15"/>
      <c r="R60" s="15"/>
      <c r="S60" s="15"/>
      <c r="T60" s="16"/>
      <c r="U60" s="15"/>
      <c r="V60" s="16"/>
      <c r="W60" s="16"/>
      <c r="X60" s="16"/>
      <c r="Y60" s="16"/>
      <c r="Z60" s="13"/>
      <c r="AA60" s="13"/>
      <c r="AB60" s="16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</row>
    <row r="61" spans="1:56" s="8" customFormat="1" ht="18.75" customHeight="1">
      <c r="A61" s="252"/>
      <c r="B61" s="70" t="s">
        <v>12</v>
      </c>
      <c r="C61" s="70" t="s">
        <v>33</v>
      </c>
      <c r="D61" s="70" t="s">
        <v>103</v>
      </c>
      <c r="E61" s="74" t="s">
        <v>14</v>
      </c>
      <c r="F61" s="75" t="s">
        <v>183</v>
      </c>
      <c r="G61" s="76"/>
      <c r="H61" s="76"/>
      <c r="I61" s="76"/>
      <c r="J61" s="72">
        <f t="shared" si="3"/>
        <v>0</v>
      </c>
      <c r="K61" s="76">
        <v>62000</v>
      </c>
      <c r="L61" s="93">
        <f t="shared" si="4"/>
        <v>100</v>
      </c>
      <c r="M61" s="46">
        <f t="shared" si="5"/>
        <v>62000</v>
      </c>
      <c r="N61" s="15"/>
      <c r="O61" s="15"/>
      <c r="P61" s="15"/>
      <c r="Q61" s="15"/>
      <c r="R61" s="15"/>
      <c r="S61" s="15"/>
      <c r="T61" s="16"/>
      <c r="U61" s="16"/>
      <c r="V61" s="16"/>
      <c r="W61" s="16"/>
      <c r="X61" s="16"/>
      <c r="Y61" s="16"/>
      <c r="Z61" s="13"/>
      <c r="AA61" s="13"/>
      <c r="AB61" s="16"/>
    </row>
    <row r="62" spans="1:56" s="8" customFormat="1" ht="18.75" customHeight="1" thickBot="1">
      <c r="A62" s="253"/>
      <c r="B62" s="94" t="s">
        <v>12</v>
      </c>
      <c r="C62" s="94" t="s">
        <v>33</v>
      </c>
      <c r="D62" s="94" t="s">
        <v>103</v>
      </c>
      <c r="E62" s="78" t="s">
        <v>11</v>
      </c>
      <c r="F62" s="79" t="s">
        <v>55</v>
      </c>
      <c r="G62" s="80"/>
      <c r="H62" s="80"/>
      <c r="I62" s="80"/>
      <c r="J62" s="80">
        <f t="shared" si="3"/>
        <v>0</v>
      </c>
      <c r="K62" s="80">
        <v>1560500</v>
      </c>
      <c r="L62" s="81">
        <f t="shared" si="4"/>
        <v>100</v>
      </c>
      <c r="M62" s="47">
        <f t="shared" si="5"/>
        <v>1560500</v>
      </c>
      <c r="N62" s="15"/>
      <c r="O62" s="15"/>
      <c r="P62" s="15"/>
      <c r="Q62" s="15"/>
      <c r="R62" s="15"/>
      <c r="S62" s="15"/>
      <c r="T62" s="16"/>
      <c r="U62" s="16"/>
      <c r="V62" s="16"/>
      <c r="W62" s="16"/>
      <c r="X62" s="16"/>
      <c r="Y62" s="16"/>
      <c r="Z62" s="13"/>
      <c r="AA62" s="13"/>
      <c r="AB62" s="16"/>
    </row>
    <row r="63" spans="1:56" s="11" customFormat="1" ht="31.5" customHeight="1" thickBot="1">
      <c r="A63" s="252" t="s">
        <v>58</v>
      </c>
      <c r="B63" s="82" t="s">
        <v>59</v>
      </c>
      <c r="C63" s="82" t="s">
        <v>33</v>
      </c>
      <c r="D63" s="82" t="s">
        <v>103</v>
      </c>
      <c r="E63" s="82" t="s">
        <v>11</v>
      </c>
      <c r="F63" s="83" t="s">
        <v>101</v>
      </c>
      <c r="G63" s="95"/>
      <c r="H63" s="95"/>
      <c r="I63" s="95"/>
      <c r="J63" s="90">
        <f t="shared" si="3"/>
        <v>0</v>
      </c>
      <c r="K63" s="95">
        <f>500000+50000</f>
        <v>550000</v>
      </c>
      <c r="L63" s="93">
        <f t="shared" si="4"/>
        <v>100</v>
      </c>
      <c r="M63" s="55">
        <f t="shared" si="5"/>
        <v>550000</v>
      </c>
      <c r="N63" s="15"/>
      <c r="O63" s="15"/>
      <c r="P63" s="15"/>
      <c r="Q63" s="15"/>
      <c r="R63" s="15"/>
      <c r="S63" s="15"/>
      <c r="T63" s="16"/>
      <c r="U63" s="16"/>
      <c r="V63" s="16"/>
      <c r="W63" s="16"/>
      <c r="X63" s="16"/>
      <c r="Y63" s="16"/>
      <c r="Z63" s="13"/>
      <c r="AA63" s="13"/>
      <c r="AB63" s="16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</row>
    <row r="64" spans="1:56" s="8" customFormat="1" ht="30.75" customHeight="1" thickBot="1">
      <c r="A64" s="253"/>
      <c r="B64" s="78" t="s">
        <v>12</v>
      </c>
      <c r="C64" s="78" t="s">
        <v>33</v>
      </c>
      <c r="D64" s="78" t="s">
        <v>103</v>
      </c>
      <c r="E64" s="78" t="s">
        <v>14</v>
      </c>
      <c r="F64" s="79" t="s">
        <v>91</v>
      </c>
      <c r="G64" s="80"/>
      <c r="H64" s="80"/>
      <c r="I64" s="80"/>
      <c r="J64" s="80">
        <f t="shared" si="3"/>
        <v>0</v>
      </c>
      <c r="K64" s="80">
        <v>300000</v>
      </c>
      <c r="L64" s="81">
        <f t="shared" si="4"/>
        <v>100</v>
      </c>
      <c r="M64" s="47">
        <f t="shared" si="5"/>
        <v>300000</v>
      </c>
      <c r="N64" s="15"/>
      <c r="O64" s="15"/>
      <c r="P64" s="15"/>
      <c r="Q64" s="15"/>
      <c r="R64" s="15"/>
      <c r="S64" s="15"/>
      <c r="T64" s="16"/>
      <c r="U64" s="16"/>
      <c r="V64" s="16"/>
      <c r="W64" s="16"/>
      <c r="X64" s="16"/>
      <c r="Y64" s="16"/>
      <c r="Z64" s="13"/>
      <c r="AA64" s="13"/>
      <c r="AB64" s="16"/>
    </row>
    <row r="65" spans="1:32" s="8" customFormat="1" ht="34.5" customHeight="1" thickBot="1">
      <c r="A65" s="96" t="s">
        <v>78</v>
      </c>
      <c r="B65" s="97" t="s">
        <v>12</v>
      </c>
      <c r="C65" s="97" t="s">
        <v>33</v>
      </c>
      <c r="D65" s="97" t="s">
        <v>119</v>
      </c>
      <c r="E65" s="97" t="s">
        <v>14</v>
      </c>
      <c r="F65" s="98" t="s">
        <v>158</v>
      </c>
      <c r="G65" s="99"/>
      <c r="H65" s="99"/>
      <c r="I65" s="99"/>
      <c r="J65" s="99">
        <f t="shared" si="3"/>
        <v>0</v>
      </c>
      <c r="K65" s="99">
        <v>120000</v>
      </c>
      <c r="L65" s="100">
        <f t="shared" si="4"/>
        <v>100</v>
      </c>
      <c r="M65" s="48">
        <f t="shared" si="5"/>
        <v>120000</v>
      </c>
      <c r="N65" s="15"/>
      <c r="O65" s="15"/>
      <c r="P65" s="15"/>
      <c r="Q65" s="15"/>
      <c r="R65" s="15"/>
      <c r="S65" s="15"/>
      <c r="T65" s="16"/>
      <c r="U65" s="16"/>
      <c r="V65" s="16"/>
      <c r="W65" s="16"/>
      <c r="X65" s="16"/>
      <c r="Y65" s="16"/>
      <c r="Z65" s="13"/>
      <c r="AA65" s="13"/>
      <c r="AB65" s="16"/>
    </row>
    <row r="66" spans="1:32" s="8" customFormat="1" ht="33.75" customHeight="1" thickBot="1">
      <c r="A66" s="249" t="s">
        <v>123</v>
      </c>
      <c r="B66" s="101" t="s">
        <v>12</v>
      </c>
      <c r="C66" s="92" t="s">
        <v>33</v>
      </c>
      <c r="D66" s="92" t="s">
        <v>103</v>
      </c>
      <c r="E66" s="92" t="s">
        <v>14</v>
      </c>
      <c r="F66" s="84" t="s">
        <v>159</v>
      </c>
      <c r="G66" s="68"/>
      <c r="H66" s="68"/>
      <c r="I66" s="68"/>
      <c r="J66" s="68">
        <f t="shared" ref="J66:J98" si="6">G66+H66+I66</f>
        <v>0</v>
      </c>
      <c r="K66" s="68">
        <v>30000</v>
      </c>
      <c r="L66" s="69">
        <f t="shared" ref="L66:L98" si="7">(K66-J66)/K66*100</f>
        <v>100</v>
      </c>
      <c r="M66" s="45">
        <f t="shared" ref="M66:M98" si="8">K66-J66</f>
        <v>30000</v>
      </c>
      <c r="N66" s="15"/>
      <c r="O66" s="15"/>
      <c r="P66" s="15"/>
      <c r="Q66" s="15"/>
      <c r="R66" s="15"/>
      <c r="S66" s="15"/>
      <c r="T66" s="16"/>
      <c r="U66" s="16"/>
      <c r="V66" s="16"/>
      <c r="W66" s="16"/>
      <c r="X66" s="16"/>
      <c r="Y66" s="16"/>
      <c r="Z66" s="13"/>
      <c r="AA66" s="13"/>
      <c r="AB66" s="16"/>
    </row>
    <row r="67" spans="1:32" s="9" customFormat="1" ht="23.25" customHeight="1" thickBot="1">
      <c r="A67" s="250"/>
      <c r="B67" s="91" t="s">
        <v>12</v>
      </c>
      <c r="C67" s="78" t="s">
        <v>124</v>
      </c>
      <c r="D67" s="78" t="s">
        <v>125</v>
      </c>
      <c r="E67" s="78" t="s">
        <v>18</v>
      </c>
      <c r="F67" s="79" t="s">
        <v>126</v>
      </c>
      <c r="G67" s="80"/>
      <c r="H67" s="80"/>
      <c r="I67" s="80"/>
      <c r="J67" s="80">
        <f t="shared" si="6"/>
        <v>0</v>
      </c>
      <c r="K67" s="80">
        <v>829800</v>
      </c>
      <c r="L67" s="81">
        <f t="shared" si="7"/>
        <v>100</v>
      </c>
      <c r="M67" s="47">
        <f t="shared" si="8"/>
        <v>829800</v>
      </c>
      <c r="N67" s="15"/>
      <c r="O67" s="15"/>
      <c r="P67" s="15"/>
      <c r="Q67" s="15"/>
      <c r="R67" s="15"/>
      <c r="S67" s="15"/>
      <c r="T67" s="16"/>
      <c r="U67" s="16"/>
      <c r="V67" s="16"/>
      <c r="W67" s="16"/>
      <c r="X67" s="16"/>
      <c r="Y67" s="16"/>
      <c r="Z67" s="13"/>
      <c r="AA67" s="13"/>
      <c r="AB67" s="16"/>
      <c r="AC67" s="8"/>
      <c r="AF67" s="4"/>
    </row>
    <row r="68" spans="1:32" s="9" customFormat="1" ht="32.25" customHeight="1" thickBot="1">
      <c r="A68" s="77" t="s">
        <v>263</v>
      </c>
      <c r="B68" s="102" t="s">
        <v>12</v>
      </c>
      <c r="C68" s="94" t="s">
        <v>33</v>
      </c>
      <c r="D68" s="94" t="s">
        <v>103</v>
      </c>
      <c r="E68" s="94" t="s">
        <v>20</v>
      </c>
      <c r="F68" s="103" t="s">
        <v>264</v>
      </c>
      <c r="G68" s="104"/>
      <c r="H68" s="104"/>
      <c r="I68" s="104"/>
      <c r="J68" s="104">
        <f t="shared" si="6"/>
        <v>0</v>
      </c>
      <c r="K68" s="104">
        <v>290000</v>
      </c>
      <c r="L68" s="105">
        <f t="shared" si="7"/>
        <v>100</v>
      </c>
      <c r="M68" s="52">
        <f t="shared" si="8"/>
        <v>290000</v>
      </c>
      <c r="N68" s="15"/>
      <c r="O68" s="15"/>
      <c r="P68" s="15"/>
      <c r="Q68" s="15"/>
      <c r="R68" s="15"/>
      <c r="S68" s="15"/>
      <c r="T68" s="16"/>
      <c r="U68" s="16"/>
      <c r="V68" s="16"/>
      <c r="W68" s="16"/>
      <c r="X68" s="16"/>
      <c r="Y68" s="16"/>
      <c r="Z68" s="13"/>
      <c r="AA68" s="13"/>
      <c r="AB68" s="16"/>
      <c r="AC68" s="8"/>
      <c r="AF68" s="16"/>
    </row>
    <row r="69" spans="1:32" s="8" customFormat="1" ht="18" customHeight="1" thickBot="1">
      <c r="A69" s="249" t="s">
        <v>98</v>
      </c>
      <c r="B69" s="91" t="s">
        <v>12</v>
      </c>
      <c r="C69" s="78" t="s">
        <v>33</v>
      </c>
      <c r="D69" s="78" t="s">
        <v>119</v>
      </c>
      <c r="E69" s="92" t="s">
        <v>11</v>
      </c>
      <c r="F69" s="84" t="s">
        <v>278</v>
      </c>
      <c r="G69" s="68"/>
      <c r="H69" s="68"/>
      <c r="I69" s="68"/>
      <c r="J69" s="104">
        <f t="shared" si="6"/>
        <v>0</v>
      </c>
      <c r="K69" s="68">
        <v>100000</v>
      </c>
      <c r="L69" s="105">
        <f t="shared" si="7"/>
        <v>100</v>
      </c>
      <c r="M69" s="45">
        <f t="shared" si="8"/>
        <v>100000</v>
      </c>
      <c r="N69" s="15"/>
      <c r="O69" s="15"/>
      <c r="P69" s="15"/>
      <c r="Q69" s="15"/>
      <c r="R69" s="15"/>
      <c r="S69" s="15"/>
      <c r="T69" s="16"/>
      <c r="U69" s="16"/>
      <c r="V69" s="16"/>
      <c r="W69" s="16"/>
      <c r="X69" s="16"/>
      <c r="Y69" s="16"/>
      <c r="Z69" s="13"/>
      <c r="AA69" s="13"/>
      <c r="AB69" s="16"/>
    </row>
    <row r="70" spans="1:32" s="9" customFormat="1" ht="23.25" customHeight="1" thickBot="1">
      <c r="A70" s="250" t="s">
        <v>98</v>
      </c>
      <c r="B70" s="91" t="s">
        <v>12</v>
      </c>
      <c r="C70" s="78" t="s">
        <v>33</v>
      </c>
      <c r="D70" s="78" t="s">
        <v>103</v>
      </c>
      <c r="E70" s="78" t="s">
        <v>79</v>
      </c>
      <c r="F70" s="79" t="s">
        <v>121</v>
      </c>
      <c r="G70" s="80"/>
      <c r="H70" s="80"/>
      <c r="I70" s="80"/>
      <c r="J70" s="80">
        <f t="shared" si="6"/>
        <v>0</v>
      </c>
      <c r="K70" s="80">
        <v>46800</v>
      </c>
      <c r="L70" s="81">
        <f t="shared" si="7"/>
        <v>100</v>
      </c>
      <c r="M70" s="47">
        <f t="shared" si="8"/>
        <v>46800</v>
      </c>
      <c r="N70" s="15"/>
      <c r="O70" s="15"/>
      <c r="P70" s="15"/>
      <c r="Q70" s="15"/>
      <c r="R70" s="15"/>
      <c r="S70" s="15"/>
      <c r="T70" s="16"/>
      <c r="U70" s="16"/>
      <c r="V70" s="16"/>
      <c r="W70" s="16"/>
      <c r="X70" s="16"/>
      <c r="Y70" s="16"/>
      <c r="Z70" s="13"/>
      <c r="AA70" s="13"/>
      <c r="AB70" s="16"/>
      <c r="AC70" s="8"/>
      <c r="AF70" s="4"/>
    </row>
    <row r="71" spans="1:32" s="9" customFormat="1" ht="23.25" customHeight="1" thickBot="1">
      <c r="A71" s="249" t="s">
        <v>80</v>
      </c>
      <c r="B71" s="92" t="s">
        <v>12</v>
      </c>
      <c r="C71" s="92" t="s">
        <v>34</v>
      </c>
      <c r="D71" s="92" t="s">
        <v>103</v>
      </c>
      <c r="E71" s="92" t="s">
        <v>14</v>
      </c>
      <c r="F71" s="67" t="s">
        <v>82</v>
      </c>
      <c r="G71" s="68"/>
      <c r="H71" s="68"/>
      <c r="I71" s="68"/>
      <c r="J71" s="58">
        <f t="shared" si="6"/>
        <v>0</v>
      </c>
      <c r="K71" s="68">
        <v>39000</v>
      </c>
      <c r="L71" s="69">
        <f t="shared" si="7"/>
        <v>100</v>
      </c>
      <c r="M71" s="45">
        <f t="shared" si="8"/>
        <v>39000</v>
      </c>
      <c r="N71" s="15"/>
      <c r="O71" s="15"/>
      <c r="P71" s="15"/>
      <c r="Q71" s="15"/>
      <c r="R71" s="15"/>
      <c r="S71" s="15"/>
      <c r="T71" s="16"/>
      <c r="U71" s="16"/>
      <c r="V71" s="16"/>
      <c r="W71" s="16"/>
      <c r="X71" s="16"/>
      <c r="Y71" s="16"/>
      <c r="Z71" s="13"/>
      <c r="AA71" s="13"/>
      <c r="AB71" s="16"/>
      <c r="AC71" s="8"/>
    </row>
    <row r="72" spans="1:32" s="9" customFormat="1" ht="33" customHeight="1">
      <c r="A72" s="252"/>
      <c r="B72" s="70" t="s">
        <v>12</v>
      </c>
      <c r="C72" s="70" t="s">
        <v>34</v>
      </c>
      <c r="D72" s="70" t="s">
        <v>103</v>
      </c>
      <c r="E72" s="70" t="s">
        <v>14</v>
      </c>
      <c r="F72" s="83" t="s">
        <v>282</v>
      </c>
      <c r="G72" s="95"/>
      <c r="H72" s="95"/>
      <c r="I72" s="95"/>
      <c r="J72" s="72">
        <f t="shared" si="6"/>
        <v>0</v>
      </c>
      <c r="K72" s="95">
        <v>25000</v>
      </c>
      <c r="L72" s="93">
        <f t="shared" si="7"/>
        <v>100</v>
      </c>
      <c r="M72" s="53">
        <f t="shared" si="8"/>
        <v>25000</v>
      </c>
      <c r="N72" s="15"/>
      <c r="O72" s="15"/>
      <c r="P72" s="15"/>
      <c r="Q72" s="15"/>
      <c r="R72" s="15"/>
      <c r="S72" s="15"/>
      <c r="T72" s="16"/>
      <c r="U72" s="16"/>
      <c r="V72" s="16"/>
      <c r="W72" s="16"/>
      <c r="X72" s="16"/>
      <c r="Y72" s="16"/>
      <c r="Z72" s="13"/>
      <c r="AA72" s="13"/>
      <c r="AB72" s="16"/>
      <c r="AC72" s="8"/>
    </row>
    <row r="73" spans="1:32" s="9" customFormat="1" ht="19.5" customHeight="1">
      <c r="A73" s="252"/>
      <c r="B73" s="82" t="s">
        <v>12</v>
      </c>
      <c r="C73" s="82" t="s">
        <v>34</v>
      </c>
      <c r="D73" s="82" t="s">
        <v>103</v>
      </c>
      <c r="E73" s="82" t="s">
        <v>10</v>
      </c>
      <c r="F73" s="71" t="s">
        <v>266</v>
      </c>
      <c r="G73" s="72"/>
      <c r="H73" s="72"/>
      <c r="I73" s="72"/>
      <c r="J73" s="72">
        <f t="shared" si="6"/>
        <v>0</v>
      </c>
      <c r="K73" s="72">
        <v>10000</v>
      </c>
      <c r="L73" s="73">
        <f t="shared" si="7"/>
        <v>100</v>
      </c>
      <c r="M73" s="46">
        <f t="shared" si="8"/>
        <v>10000</v>
      </c>
      <c r="N73" s="15"/>
      <c r="O73" s="15"/>
      <c r="P73" s="15"/>
      <c r="Q73" s="15"/>
      <c r="R73" s="15"/>
      <c r="S73" s="15"/>
      <c r="T73" s="16"/>
      <c r="U73" s="16"/>
      <c r="V73" s="16"/>
      <c r="W73" s="16"/>
      <c r="X73" s="16"/>
      <c r="Y73" s="16"/>
      <c r="Z73" s="13"/>
      <c r="AA73" s="13"/>
      <c r="AB73" s="16"/>
      <c r="AC73" s="8"/>
    </row>
    <row r="74" spans="1:32" s="9" customFormat="1" ht="19.5" customHeight="1" thickBot="1">
      <c r="A74" s="250"/>
      <c r="B74" s="78" t="s">
        <v>12</v>
      </c>
      <c r="C74" s="78" t="s">
        <v>34</v>
      </c>
      <c r="D74" s="78" t="s">
        <v>127</v>
      </c>
      <c r="E74" s="78" t="s">
        <v>18</v>
      </c>
      <c r="F74" s="79" t="s">
        <v>81</v>
      </c>
      <c r="G74" s="80">
        <v>1000</v>
      </c>
      <c r="H74" s="80"/>
      <c r="I74" s="80"/>
      <c r="J74" s="80">
        <f t="shared" si="6"/>
        <v>1000</v>
      </c>
      <c r="K74" s="80">
        <f>135000-10500</f>
        <v>124500</v>
      </c>
      <c r="L74" s="81">
        <f t="shared" si="7"/>
        <v>99.196787148594382</v>
      </c>
      <c r="M74" s="47">
        <f t="shared" si="8"/>
        <v>123500</v>
      </c>
      <c r="N74" s="15"/>
      <c r="O74" s="15"/>
      <c r="P74" s="15"/>
      <c r="Q74" s="15"/>
      <c r="R74" s="15"/>
      <c r="S74" s="15"/>
      <c r="T74" s="16"/>
      <c r="U74" s="16"/>
      <c r="V74" s="16"/>
      <c r="W74" s="16"/>
      <c r="X74" s="16"/>
      <c r="Y74" s="16"/>
      <c r="Z74" s="13"/>
      <c r="AA74" s="13"/>
      <c r="AB74" s="16"/>
      <c r="AC74" s="8"/>
    </row>
    <row r="75" spans="1:32" s="9" customFormat="1" ht="21.75" customHeight="1">
      <c r="A75" s="251" t="s">
        <v>56</v>
      </c>
      <c r="B75" s="92" t="s">
        <v>12</v>
      </c>
      <c r="C75" s="92" t="s">
        <v>34</v>
      </c>
      <c r="D75" s="92" t="s">
        <v>145</v>
      </c>
      <c r="E75" s="92" t="s">
        <v>9</v>
      </c>
      <c r="F75" s="106" t="s">
        <v>57</v>
      </c>
      <c r="G75" s="68"/>
      <c r="H75" s="68"/>
      <c r="I75" s="68"/>
      <c r="J75" s="68">
        <f t="shared" si="6"/>
        <v>0</v>
      </c>
      <c r="K75" s="68">
        <f>2073100-103700</f>
        <v>1969400</v>
      </c>
      <c r="L75" s="69">
        <f t="shared" si="7"/>
        <v>100</v>
      </c>
      <c r="M75" s="45">
        <f t="shared" si="8"/>
        <v>1969400</v>
      </c>
      <c r="N75" s="15"/>
      <c r="O75" s="15"/>
      <c r="P75" s="15"/>
      <c r="Q75" s="15"/>
      <c r="R75" s="15"/>
      <c r="S75" s="15"/>
      <c r="T75" s="16"/>
      <c r="U75" s="16"/>
      <c r="V75" s="16"/>
      <c r="W75" s="16"/>
      <c r="X75" s="16"/>
      <c r="Y75" s="16"/>
      <c r="Z75" s="13"/>
      <c r="AA75" s="13"/>
      <c r="AB75" s="16"/>
      <c r="AC75" s="8"/>
    </row>
    <row r="76" spans="1:32" s="9" customFormat="1" ht="21.75" customHeight="1" thickBot="1">
      <c r="A76" s="253"/>
      <c r="B76" s="78" t="s">
        <v>12</v>
      </c>
      <c r="C76" s="78" t="s">
        <v>34</v>
      </c>
      <c r="D76" s="78" t="s">
        <v>145</v>
      </c>
      <c r="E76" s="78" t="s">
        <v>53</v>
      </c>
      <c r="F76" s="79" t="s">
        <v>67</v>
      </c>
      <c r="G76" s="80"/>
      <c r="H76" s="80"/>
      <c r="I76" s="80"/>
      <c r="J76" s="80">
        <f t="shared" si="6"/>
        <v>0</v>
      </c>
      <c r="K76" s="80">
        <f>1871800-27200</f>
        <v>1844600</v>
      </c>
      <c r="L76" s="81">
        <f t="shared" si="7"/>
        <v>100</v>
      </c>
      <c r="M76" s="47">
        <f t="shared" si="8"/>
        <v>1844600</v>
      </c>
      <c r="N76" s="15"/>
      <c r="O76" s="15"/>
      <c r="P76" s="15"/>
      <c r="Q76" s="15"/>
      <c r="R76" s="15"/>
      <c r="S76" s="15"/>
      <c r="T76" s="16"/>
      <c r="U76" s="16"/>
      <c r="V76" s="16"/>
      <c r="W76" s="16"/>
      <c r="X76" s="16"/>
      <c r="Y76" s="16"/>
      <c r="Z76" s="13"/>
      <c r="AA76" s="13"/>
      <c r="AB76" s="16"/>
      <c r="AC76" s="8"/>
    </row>
    <row r="77" spans="1:32" s="11" customFormat="1" ht="34.5" customHeight="1" thickBot="1">
      <c r="A77" s="251" t="s">
        <v>40</v>
      </c>
      <c r="B77" s="92" t="s">
        <v>12</v>
      </c>
      <c r="C77" s="92" t="s">
        <v>33</v>
      </c>
      <c r="D77" s="92" t="s">
        <v>119</v>
      </c>
      <c r="E77" s="92" t="s">
        <v>6</v>
      </c>
      <c r="F77" s="84" t="s">
        <v>191</v>
      </c>
      <c r="G77" s="58"/>
      <c r="H77" s="58"/>
      <c r="I77" s="58"/>
      <c r="J77" s="58">
        <f t="shared" si="6"/>
        <v>0</v>
      </c>
      <c r="K77" s="58">
        <v>5459600</v>
      </c>
      <c r="L77" s="59">
        <f t="shared" si="7"/>
        <v>100</v>
      </c>
      <c r="M77" s="53">
        <f t="shared" si="8"/>
        <v>5459600</v>
      </c>
      <c r="N77" s="15"/>
      <c r="O77" s="15"/>
      <c r="P77" s="15"/>
      <c r="Q77" s="15"/>
      <c r="R77" s="15"/>
      <c r="S77" s="15"/>
      <c r="T77" s="16"/>
      <c r="U77" s="16"/>
      <c r="V77" s="16"/>
      <c r="W77" s="16"/>
      <c r="X77" s="16"/>
      <c r="Y77" s="16"/>
      <c r="Z77" s="13"/>
      <c r="AA77" s="13"/>
      <c r="AB77" s="16"/>
      <c r="AC77" s="8"/>
    </row>
    <row r="78" spans="1:32" s="8" customFormat="1" ht="20.25" customHeight="1" thickBot="1">
      <c r="A78" s="252"/>
      <c r="B78" s="70" t="s">
        <v>12</v>
      </c>
      <c r="C78" s="70" t="s">
        <v>33</v>
      </c>
      <c r="D78" s="70" t="s">
        <v>119</v>
      </c>
      <c r="E78" s="70" t="s">
        <v>14</v>
      </c>
      <c r="F78" s="71" t="s">
        <v>279</v>
      </c>
      <c r="G78" s="72"/>
      <c r="H78" s="72"/>
      <c r="I78" s="72"/>
      <c r="J78" s="72">
        <f t="shared" si="6"/>
        <v>0</v>
      </c>
      <c r="K78" s="72">
        <v>100000</v>
      </c>
      <c r="L78" s="73">
        <f t="shared" si="7"/>
        <v>100</v>
      </c>
      <c r="M78" s="53">
        <f t="shared" si="8"/>
        <v>100000</v>
      </c>
      <c r="N78" s="15"/>
      <c r="O78" s="15"/>
      <c r="P78" s="15"/>
      <c r="Q78" s="15"/>
      <c r="R78" s="15"/>
      <c r="S78" s="15"/>
      <c r="T78" s="16"/>
      <c r="U78" s="16"/>
      <c r="V78" s="16"/>
      <c r="W78" s="16"/>
      <c r="X78" s="16"/>
      <c r="Y78" s="16"/>
      <c r="Z78" s="13"/>
      <c r="AA78" s="13"/>
      <c r="AB78" s="16"/>
    </row>
    <row r="79" spans="1:32" s="8" customFormat="1" ht="20.25" customHeight="1" thickBot="1">
      <c r="A79" s="252"/>
      <c r="B79" s="70" t="s">
        <v>12</v>
      </c>
      <c r="C79" s="70" t="s">
        <v>33</v>
      </c>
      <c r="D79" s="70" t="s">
        <v>119</v>
      </c>
      <c r="E79" s="70" t="s">
        <v>14</v>
      </c>
      <c r="F79" s="71" t="s">
        <v>280</v>
      </c>
      <c r="G79" s="72"/>
      <c r="H79" s="72"/>
      <c r="I79" s="72"/>
      <c r="J79" s="72">
        <f t="shared" si="6"/>
        <v>0</v>
      </c>
      <c r="K79" s="72">
        <v>121000</v>
      </c>
      <c r="L79" s="73">
        <f>(K79-J79)/K79*100</f>
        <v>100</v>
      </c>
      <c r="M79" s="53">
        <f>K79-J79</f>
        <v>121000</v>
      </c>
      <c r="N79" s="15"/>
      <c r="O79" s="15"/>
      <c r="P79" s="15"/>
      <c r="Q79" s="15"/>
      <c r="R79" s="15"/>
      <c r="S79" s="15"/>
      <c r="T79" s="16"/>
      <c r="U79" s="16"/>
      <c r="V79" s="16"/>
      <c r="W79" s="16"/>
      <c r="X79" s="16"/>
      <c r="Y79" s="16"/>
      <c r="Z79" s="13"/>
      <c r="AA79" s="13"/>
      <c r="AB79" s="16"/>
    </row>
    <row r="80" spans="1:32" s="8" customFormat="1" ht="20.25" customHeight="1" thickBot="1">
      <c r="A80" s="252"/>
      <c r="B80" s="70" t="s">
        <v>12</v>
      </c>
      <c r="C80" s="70" t="s">
        <v>33</v>
      </c>
      <c r="D80" s="70" t="s">
        <v>119</v>
      </c>
      <c r="E80" s="70" t="s">
        <v>20</v>
      </c>
      <c r="F80" s="71" t="s">
        <v>286</v>
      </c>
      <c r="G80" s="72"/>
      <c r="H80" s="72"/>
      <c r="I80" s="72"/>
      <c r="J80" s="72">
        <f t="shared" si="6"/>
        <v>0</v>
      </c>
      <c r="K80" s="72">
        <f>4700+379600</f>
        <v>384300</v>
      </c>
      <c r="L80" s="73">
        <f>(K80-J80)/K80*100</f>
        <v>100</v>
      </c>
      <c r="M80" s="53">
        <f>K80-J80</f>
        <v>384300</v>
      </c>
      <c r="N80" s="15"/>
      <c r="O80" s="15"/>
      <c r="P80" s="15"/>
      <c r="Q80" s="15"/>
      <c r="R80" s="15"/>
      <c r="S80" s="15"/>
      <c r="T80" s="16"/>
      <c r="U80" s="16"/>
      <c r="V80" s="16"/>
      <c r="W80" s="16"/>
      <c r="X80" s="16"/>
      <c r="Y80" s="16"/>
      <c r="Z80" s="13"/>
      <c r="AA80" s="13"/>
      <c r="AB80" s="16"/>
    </row>
    <row r="81" spans="1:29" s="8" customFormat="1" ht="20.25" customHeight="1">
      <c r="A81" s="252"/>
      <c r="B81" s="70" t="s">
        <v>12</v>
      </c>
      <c r="C81" s="70" t="s">
        <v>33</v>
      </c>
      <c r="D81" s="70" t="s">
        <v>119</v>
      </c>
      <c r="E81" s="70" t="s">
        <v>10</v>
      </c>
      <c r="F81" s="71" t="s">
        <v>291</v>
      </c>
      <c r="G81" s="72"/>
      <c r="H81" s="72"/>
      <c r="I81" s="72"/>
      <c r="J81" s="72">
        <f t="shared" si="6"/>
        <v>0</v>
      </c>
      <c r="K81" s="72">
        <v>25000</v>
      </c>
      <c r="L81" s="73">
        <f>(K81-J81)/K81*100</f>
        <v>100</v>
      </c>
      <c r="M81" s="53">
        <f>K81-J81</f>
        <v>25000</v>
      </c>
      <c r="N81" s="15"/>
      <c r="O81" s="15"/>
      <c r="P81" s="15"/>
      <c r="Q81" s="15"/>
      <c r="R81" s="15"/>
      <c r="S81" s="15"/>
      <c r="T81" s="16"/>
      <c r="U81" s="16"/>
      <c r="V81" s="16"/>
      <c r="W81" s="16"/>
      <c r="X81" s="16"/>
      <c r="Y81" s="16"/>
      <c r="Z81" s="13"/>
      <c r="AA81" s="13"/>
      <c r="AB81" s="16"/>
    </row>
    <row r="82" spans="1:29" s="9" customFormat="1" ht="30.75" customHeight="1">
      <c r="A82" s="252"/>
      <c r="B82" s="70" t="s">
        <v>12</v>
      </c>
      <c r="C82" s="70" t="s">
        <v>33</v>
      </c>
      <c r="D82" s="70" t="s">
        <v>103</v>
      </c>
      <c r="E82" s="70" t="s">
        <v>6</v>
      </c>
      <c r="F82" s="71" t="s">
        <v>146</v>
      </c>
      <c r="G82" s="72"/>
      <c r="H82" s="72"/>
      <c r="I82" s="72"/>
      <c r="J82" s="72">
        <f t="shared" si="6"/>
        <v>0</v>
      </c>
      <c r="K82" s="72">
        <v>687100</v>
      </c>
      <c r="L82" s="73">
        <f t="shared" si="7"/>
        <v>100</v>
      </c>
      <c r="M82" s="46">
        <f t="shared" si="8"/>
        <v>687100</v>
      </c>
      <c r="N82" s="15"/>
      <c r="O82" s="15"/>
      <c r="P82" s="15"/>
      <c r="Q82" s="15"/>
      <c r="R82" s="15"/>
      <c r="S82" s="15"/>
      <c r="T82" s="16"/>
      <c r="U82" s="16"/>
      <c r="V82" s="16"/>
      <c r="W82" s="16"/>
      <c r="X82" s="16"/>
      <c r="Y82" s="16"/>
      <c r="Z82" s="13"/>
      <c r="AA82" s="13"/>
      <c r="AB82" s="16"/>
      <c r="AC82" s="8"/>
    </row>
    <row r="83" spans="1:29" s="9" customFormat="1" ht="30" customHeight="1">
      <c r="A83" s="252"/>
      <c r="B83" s="70" t="s">
        <v>12</v>
      </c>
      <c r="C83" s="70" t="s">
        <v>33</v>
      </c>
      <c r="D83" s="70" t="s">
        <v>103</v>
      </c>
      <c r="E83" s="70" t="s">
        <v>10</v>
      </c>
      <c r="F83" s="71" t="s">
        <v>240</v>
      </c>
      <c r="G83" s="90"/>
      <c r="H83" s="90"/>
      <c r="I83" s="90"/>
      <c r="J83" s="72">
        <f t="shared" si="6"/>
        <v>0</v>
      </c>
      <c r="K83" s="90">
        <v>200000</v>
      </c>
      <c r="L83" s="73">
        <f t="shared" si="7"/>
        <v>100</v>
      </c>
      <c r="M83" s="46">
        <f t="shared" si="8"/>
        <v>200000</v>
      </c>
      <c r="N83" s="15"/>
      <c r="O83" s="15"/>
      <c r="P83" s="15"/>
      <c r="Q83" s="15"/>
      <c r="R83" s="15"/>
      <c r="S83" s="15"/>
      <c r="T83" s="16"/>
      <c r="U83" s="16"/>
      <c r="V83" s="16"/>
      <c r="W83" s="16"/>
      <c r="X83" s="16"/>
      <c r="Y83" s="16"/>
      <c r="Z83" s="13"/>
      <c r="AA83" s="13"/>
      <c r="AB83" s="16"/>
      <c r="AC83" s="8"/>
    </row>
    <row r="84" spans="1:29" s="9" customFormat="1" ht="30" customHeight="1">
      <c r="A84" s="252"/>
      <c r="B84" s="70" t="s">
        <v>12</v>
      </c>
      <c r="C84" s="70" t="s">
        <v>33</v>
      </c>
      <c r="D84" s="70" t="s">
        <v>103</v>
      </c>
      <c r="E84" s="70" t="s">
        <v>10</v>
      </c>
      <c r="F84" s="71" t="s">
        <v>295</v>
      </c>
      <c r="G84" s="90"/>
      <c r="H84" s="90"/>
      <c r="I84" s="90"/>
      <c r="J84" s="72">
        <f t="shared" si="6"/>
        <v>0</v>
      </c>
      <c r="K84" s="90">
        <v>151600</v>
      </c>
      <c r="L84" s="73">
        <f>(K84-J84)/K84*100</f>
        <v>100</v>
      </c>
      <c r="M84" s="46">
        <f>K84-J84</f>
        <v>151600</v>
      </c>
      <c r="N84" s="15"/>
      <c r="O84" s="15"/>
      <c r="P84" s="15"/>
      <c r="Q84" s="15"/>
      <c r="R84" s="15"/>
      <c r="S84" s="15"/>
      <c r="T84" s="16"/>
      <c r="U84" s="16"/>
      <c r="V84" s="16"/>
      <c r="W84" s="16"/>
      <c r="X84" s="16"/>
      <c r="Y84" s="16"/>
      <c r="Z84" s="13"/>
      <c r="AA84" s="13"/>
      <c r="AB84" s="16"/>
      <c r="AC84" s="8"/>
    </row>
    <row r="85" spans="1:29" s="9" customFormat="1" ht="30.75" customHeight="1">
      <c r="A85" s="252"/>
      <c r="B85" s="70" t="s">
        <v>12</v>
      </c>
      <c r="C85" s="70" t="s">
        <v>129</v>
      </c>
      <c r="D85" s="70" t="s">
        <v>7</v>
      </c>
      <c r="E85" s="70" t="s">
        <v>20</v>
      </c>
      <c r="F85" s="107" t="s">
        <v>130</v>
      </c>
      <c r="G85" s="90"/>
      <c r="H85" s="90"/>
      <c r="I85" s="90"/>
      <c r="J85" s="72">
        <f t="shared" si="6"/>
        <v>0</v>
      </c>
      <c r="K85" s="90">
        <v>652400</v>
      </c>
      <c r="L85" s="73">
        <f t="shared" si="7"/>
        <v>100</v>
      </c>
      <c r="M85" s="46">
        <f t="shared" si="8"/>
        <v>652400</v>
      </c>
      <c r="N85" s="15"/>
      <c r="O85" s="15"/>
      <c r="P85" s="15"/>
      <c r="Q85" s="15"/>
      <c r="R85" s="15"/>
      <c r="S85" s="15"/>
      <c r="T85" s="16"/>
      <c r="U85" s="16"/>
      <c r="V85" s="16"/>
      <c r="W85" s="16"/>
      <c r="X85" s="16"/>
      <c r="Y85" s="16"/>
      <c r="Z85" s="13"/>
      <c r="AA85" s="13"/>
      <c r="AB85" s="16"/>
      <c r="AC85" s="8"/>
    </row>
    <row r="86" spans="1:29" s="9" customFormat="1" ht="18.75" customHeight="1">
      <c r="A86" s="252"/>
      <c r="B86" s="70" t="s">
        <v>12</v>
      </c>
      <c r="C86" s="70" t="s">
        <v>129</v>
      </c>
      <c r="D86" s="70" t="s">
        <v>131</v>
      </c>
      <c r="E86" s="70" t="s">
        <v>11</v>
      </c>
      <c r="F86" s="107" t="s">
        <v>132</v>
      </c>
      <c r="G86" s="76"/>
      <c r="H86" s="76"/>
      <c r="I86" s="76"/>
      <c r="J86" s="72">
        <f t="shared" si="6"/>
        <v>0</v>
      </c>
      <c r="K86" s="76">
        <v>79500</v>
      </c>
      <c r="L86" s="73">
        <f t="shared" si="7"/>
        <v>100</v>
      </c>
      <c r="M86" s="46">
        <f t="shared" si="8"/>
        <v>79500</v>
      </c>
      <c r="N86" s="15"/>
      <c r="O86" s="15"/>
      <c r="P86" s="15"/>
      <c r="Q86" s="15"/>
      <c r="R86" s="15"/>
      <c r="S86" s="15"/>
      <c r="T86" s="16"/>
      <c r="U86" s="16"/>
      <c r="V86" s="16"/>
      <c r="W86" s="16"/>
      <c r="X86" s="16"/>
      <c r="Y86" s="16"/>
      <c r="Z86" s="13"/>
      <c r="AA86" s="13"/>
      <c r="AB86" s="16"/>
      <c r="AC86" s="8"/>
    </row>
    <row r="87" spans="1:29" s="9" customFormat="1" ht="33.75" customHeight="1" thickBot="1">
      <c r="A87" s="253"/>
      <c r="B87" s="78" t="s">
        <v>12</v>
      </c>
      <c r="C87" s="78" t="s">
        <v>129</v>
      </c>
      <c r="D87" s="78" t="s">
        <v>131</v>
      </c>
      <c r="E87" s="78" t="s">
        <v>10</v>
      </c>
      <c r="F87" s="79" t="s">
        <v>93</v>
      </c>
      <c r="G87" s="80"/>
      <c r="H87" s="80"/>
      <c r="I87" s="80"/>
      <c r="J87" s="80">
        <f t="shared" si="6"/>
        <v>0</v>
      </c>
      <c r="K87" s="80">
        <v>35000</v>
      </c>
      <c r="L87" s="81">
        <f t="shared" si="7"/>
        <v>100</v>
      </c>
      <c r="M87" s="47">
        <f t="shared" si="8"/>
        <v>35000</v>
      </c>
      <c r="N87" s="15"/>
      <c r="O87" s="15"/>
      <c r="P87" s="15"/>
      <c r="Q87" s="15"/>
      <c r="R87" s="15"/>
      <c r="S87" s="15"/>
      <c r="T87" s="16"/>
      <c r="U87" s="16"/>
      <c r="V87" s="16"/>
      <c r="W87" s="16"/>
      <c r="X87" s="16"/>
      <c r="Y87" s="16"/>
      <c r="Z87" s="13"/>
      <c r="AA87" s="13"/>
      <c r="AB87" s="16"/>
      <c r="AC87" s="8"/>
    </row>
    <row r="88" spans="1:29" s="9" customFormat="1" ht="24" customHeight="1" thickBot="1">
      <c r="A88" s="264" t="s">
        <v>233</v>
      </c>
      <c r="B88" s="92" t="s">
        <v>12</v>
      </c>
      <c r="C88" s="92" t="s">
        <v>33</v>
      </c>
      <c r="D88" s="92" t="s">
        <v>119</v>
      </c>
      <c r="E88" s="92" t="s">
        <v>14</v>
      </c>
      <c r="F88" s="88" t="s">
        <v>280</v>
      </c>
      <c r="G88" s="90"/>
      <c r="H88" s="90"/>
      <c r="I88" s="90"/>
      <c r="J88" s="80">
        <f>G88+H88+I88</f>
        <v>0</v>
      </c>
      <c r="K88" s="80">
        <v>596656</v>
      </c>
      <c r="L88" s="80">
        <f>(K88-J88)/K88*100</f>
        <v>100</v>
      </c>
      <c r="M88" s="47">
        <f t="shared" si="8"/>
        <v>596656</v>
      </c>
      <c r="N88" s="15"/>
      <c r="O88" s="15"/>
      <c r="P88" s="15"/>
      <c r="Q88" s="15"/>
      <c r="R88" s="15"/>
      <c r="S88" s="15"/>
      <c r="T88" s="16"/>
      <c r="U88" s="16"/>
      <c r="V88" s="16"/>
      <c r="W88" s="16"/>
      <c r="X88" s="16"/>
      <c r="Y88" s="16"/>
      <c r="Z88" s="13"/>
      <c r="AA88" s="13"/>
      <c r="AB88" s="16"/>
      <c r="AC88" s="8"/>
    </row>
    <row r="89" spans="1:29" s="9" customFormat="1" ht="34.5" customHeight="1" thickBot="1">
      <c r="A89" s="265"/>
      <c r="B89" s="78" t="s">
        <v>12</v>
      </c>
      <c r="C89" s="78" t="s">
        <v>33</v>
      </c>
      <c r="D89" s="78" t="s">
        <v>119</v>
      </c>
      <c r="E89" s="78" t="s">
        <v>11</v>
      </c>
      <c r="F89" s="79" t="s">
        <v>192</v>
      </c>
      <c r="G89" s="80"/>
      <c r="H89" s="80"/>
      <c r="I89" s="80"/>
      <c r="J89" s="80">
        <f t="shared" si="6"/>
        <v>0</v>
      </c>
      <c r="K89" s="80">
        <v>99000</v>
      </c>
      <c r="L89" s="73">
        <f t="shared" si="7"/>
        <v>100</v>
      </c>
      <c r="M89" s="166">
        <f t="shared" si="8"/>
        <v>99000</v>
      </c>
      <c r="N89" s="15"/>
      <c r="O89" s="15"/>
      <c r="P89" s="15"/>
      <c r="Q89" s="15"/>
      <c r="R89" s="15"/>
      <c r="S89" s="15"/>
      <c r="T89" s="16"/>
      <c r="U89" s="16"/>
      <c r="V89" s="16"/>
      <c r="W89" s="16"/>
      <c r="X89" s="16"/>
      <c r="Y89" s="16"/>
      <c r="Z89" s="13"/>
      <c r="AA89" s="13"/>
      <c r="AB89" s="16"/>
      <c r="AC89" s="8"/>
    </row>
    <row r="90" spans="1:29" s="9" customFormat="1" ht="23.25" customHeight="1">
      <c r="A90" s="252" t="s">
        <v>194</v>
      </c>
      <c r="B90" s="87" t="s">
        <v>12</v>
      </c>
      <c r="C90" s="87" t="s">
        <v>33</v>
      </c>
      <c r="D90" s="87" t="s">
        <v>9</v>
      </c>
      <c r="E90" s="87" t="s">
        <v>10</v>
      </c>
      <c r="F90" s="88" t="s">
        <v>212</v>
      </c>
      <c r="G90" s="90"/>
      <c r="H90" s="90"/>
      <c r="I90" s="90"/>
      <c r="J90" s="95">
        <f t="shared" si="6"/>
        <v>0</v>
      </c>
      <c r="K90" s="90">
        <v>553000</v>
      </c>
      <c r="L90" s="93">
        <f t="shared" si="7"/>
        <v>100</v>
      </c>
      <c r="M90" s="55">
        <f t="shared" si="8"/>
        <v>553000</v>
      </c>
      <c r="N90" s="15"/>
      <c r="O90" s="15"/>
      <c r="P90" s="15"/>
      <c r="Q90" s="15"/>
      <c r="R90" s="15"/>
      <c r="S90" s="15"/>
      <c r="T90" s="16"/>
      <c r="U90" s="16"/>
      <c r="V90" s="16"/>
      <c r="W90" s="16"/>
      <c r="X90" s="16"/>
      <c r="Y90" s="16"/>
      <c r="Z90" s="13"/>
      <c r="AA90" s="13"/>
      <c r="AB90" s="16"/>
      <c r="AC90" s="8"/>
    </row>
    <row r="91" spans="1:29" s="9" customFormat="1" ht="30" customHeight="1">
      <c r="A91" s="252"/>
      <c r="B91" s="87" t="s">
        <v>12</v>
      </c>
      <c r="C91" s="87" t="s">
        <v>33</v>
      </c>
      <c r="D91" s="87" t="s">
        <v>141</v>
      </c>
      <c r="E91" s="87" t="s">
        <v>7</v>
      </c>
      <c r="F91" s="88" t="s">
        <v>199</v>
      </c>
      <c r="G91" s="90"/>
      <c r="H91" s="90"/>
      <c r="I91" s="72"/>
      <c r="J91" s="72">
        <f t="shared" si="6"/>
        <v>0</v>
      </c>
      <c r="K91" s="90">
        <f>3926600</f>
        <v>3926600</v>
      </c>
      <c r="L91" s="73">
        <f t="shared" si="7"/>
        <v>100</v>
      </c>
      <c r="M91" s="46">
        <f t="shared" si="8"/>
        <v>3926600</v>
      </c>
      <c r="N91" s="15"/>
      <c r="O91" s="15"/>
      <c r="P91" s="15"/>
      <c r="Q91" s="15"/>
      <c r="R91" s="15"/>
      <c r="S91" s="15"/>
      <c r="T91" s="16"/>
      <c r="U91" s="16"/>
      <c r="V91" s="16"/>
      <c r="W91" s="16"/>
      <c r="X91" s="16"/>
      <c r="Y91" s="16"/>
      <c r="Z91" s="13"/>
      <c r="AA91" s="13"/>
      <c r="AB91" s="16"/>
      <c r="AC91" s="8"/>
    </row>
    <row r="92" spans="1:29" s="9" customFormat="1" ht="33" customHeight="1">
      <c r="A92" s="252"/>
      <c r="B92" s="87" t="s">
        <v>12</v>
      </c>
      <c r="C92" s="87" t="s">
        <v>33</v>
      </c>
      <c r="D92" s="87" t="s">
        <v>141</v>
      </c>
      <c r="E92" s="87" t="s">
        <v>8</v>
      </c>
      <c r="F92" s="88" t="s">
        <v>200</v>
      </c>
      <c r="G92" s="90"/>
      <c r="H92" s="90"/>
      <c r="I92" s="72"/>
      <c r="J92" s="90">
        <f t="shared" si="6"/>
        <v>0</v>
      </c>
      <c r="K92" s="90">
        <f>1185700</f>
        <v>1185700</v>
      </c>
      <c r="L92" s="50">
        <f t="shared" si="7"/>
        <v>100</v>
      </c>
      <c r="M92" s="46">
        <f t="shared" si="8"/>
        <v>1185700</v>
      </c>
      <c r="N92" s="15"/>
      <c r="O92" s="15"/>
      <c r="P92" s="15"/>
      <c r="Q92" s="15"/>
      <c r="R92" s="15"/>
      <c r="S92" s="15"/>
      <c r="T92" s="16"/>
      <c r="U92" s="16"/>
      <c r="V92" s="16"/>
      <c r="W92" s="16"/>
      <c r="X92" s="16"/>
      <c r="Y92" s="16"/>
      <c r="Z92" s="13"/>
      <c r="AA92" s="13"/>
      <c r="AB92" s="16"/>
      <c r="AC92" s="8"/>
    </row>
    <row r="93" spans="1:29" s="9" customFormat="1" ht="21" customHeight="1">
      <c r="A93" s="252"/>
      <c r="B93" s="70" t="s">
        <v>12</v>
      </c>
      <c r="C93" s="70" t="s">
        <v>33</v>
      </c>
      <c r="D93" s="70" t="s">
        <v>119</v>
      </c>
      <c r="E93" s="70" t="s">
        <v>10</v>
      </c>
      <c r="F93" s="137" t="s">
        <v>297</v>
      </c>
      <c r="G93" s="90"/>
      <c r="H93" s="90"/>
      <c r="I93" s="90"/>
      <c r="J93" s="90"/>
      <c r="K93" s="90">
        <f>700+9800+33800</f>
        <v>44300</v>
      </c>
      <c r="L93" s="50">
        <f>(K93-J93)/K93*100</f>
        <v>100</v>
      </c>
      <c r="M93" s="46">
        <f>K93-J93</f>
        <v>44300</v>
      </c>
      <c r="N93" s="15"/>
      <c r="O93" s="15"/>
      <c r="P93" s="15"/>
      <c r="Q93" s="15"/>
      <c r="R93" s="15"/>
      <c r="S93" s="15"/>
      <c r="T93" s="16"/>
      <c r="U93" s="16"/>
      <c r="V93" s="16"/>
      <c r="W93" s="16"/>
      <c r="X93" s="16"/>
      <c r="Y93" s="16"/>
      <c r="Z93" s="13"/>
      <c r="AA93" s="13"/>
      <c r="AB93" s="16"/>
      <c r="AC93" s="8"/>
    </row>
    <row r="94" spans="1:29" s="9" customFormat="1" ht="22.5" customHeight="1">
      <c r="A94" s="252"/>
      <c r="B94" s="70" t="s">
        <v>12</v>
      </c>
      <c r="C94" s="70" t="s">
        <v>33</v>
      </c>
      <c r="D94" s="70" t="s">
        <v>103</v>
      </c>
      <c r="E94" s="70" t="s">
        <v>6</v>
      </c>
      <c r="F94" s="71" t="s">
        <v>211</v>
      </c>
      <c r="G94" s="72"/>
      <c r="H94" s="72"/>
      <c r="I94" s="72"/>
      <c r="J94" s="72">
        <f t="shared" si="6"/>
        <v>0</v>
      </c>
      <c r="K94" s="72">
        <v>80000</v>
      </c>
      <c r="L94" s="73">
        <f t="shared" si="7"/>
        <v>100</v>
      </c>
      <c r="M94" s="46">
        <f t="shared" si="8"/>
        <v>80000</v>
      </c>
      <c r="N94" s="15"/>
      <c r="O94" s="15"/>
      <c r="P94" s="15"/>
      <c r="Q94" s="15"/>
      <c r="R94" s="15"/>
      <c r="S94" s="15"/>
      <c r="T94" s="16"/>
      <c r="U94" s="16"/>
      <c r="V94" s="16"/>
      <c r="W94" s="16"/>
      <c r="X94" s="16"/>
      <c r="Y94" s="16"/>
      <c r="Z94" s="13"/>
      <c r="AA94" s="13"/>
      <c r="AB94" s="16"/>
      <c r="AC94" s="8"/>
    </row>
    <row r="95" spans="1:29" s="9" customFormat="1" ht="22.5" customHeight="1">
      <c r="A95" s="252"/>
      <c r="B95" s="70" t="s">
        <v>12</v>
      </c>
      <c r="C95" s="70" t="s">
        <v>33</v>
      </c>
      <c r="D95" s="70" t="s">
        <v>103</v>
      </c>
      <c r="E95" s="70" t="s">
        <v>9</v>
      </c>
      <c r="F95" s="71" t="s">
        <v>184</v>
      </c>
      <c r="G95" s="72"/>
      <c r="H95" s="72"/>
      <c r="I95" s="72"/>
      <c r="J95" s="72">
        <f t="shared" si="6"/>
        <v>0</v>
      </c>
      <c r="K95" s="72">
        <v>70000</v>
      </c>
      <c r="L95" s="73">
        <f t="shared" si="7"/>
        <v>100</v>
      </c>
      <c r="M95" s="46">
        <f t="shared" si="8"/>
        <v>70000</v>
      </c>
      <c r="N95" s="15"/>
      <c r="O95" s="15"/>
      <c r="P95" s="15"/>
      <c r="Q95" s="15"/>
      <c r="R95" s="15"/>
      <c r="S95" s="15"/>
      <c r="T95" s="16"/>
      <c r="U95" s="16"/>
      <c r="V95" s="16"/>
      <c r="W95" s="16"/>
      <c r="X95" s="16"/>
      <c r="Y95" s="16"/>
      <c r="Z95" s="13"/>
      <c r="AA95" s="13"/>
      <c r="AB95" s="16"/>
      <c r="AC95" s="8"/>
    </row>
    <row r="96" spans="1:29" s="9" customFormat="1" ht="32.25" customHeight="1">
      <c r="A96" s="252"/>
      <c r="B96" s="70" t="s">
        <v>12</v>
      </c>
      <c r="C96" s="70" t="s">
        <v>33</v>
      </c>
      <c r="D96" s="70" t="s">
        <v>103</v>
      </c>
      <c r="E96" s="70" t="s">
        <v>16</v>
      </c>
      <c r="F96" s="71" t="s">
        <v>210</v>
      </c>
      <c r="G96" s="72"/>
      <c r="H96" s="72"/>
      <c r="I96" s="72"/>
      <c r="J96" s="72">
        <f t="shared" si="6"/>
        <v>0</v>
      </c>
      <c r="K96" s="72">
        <v>1603000</v>
      </c>
      <c r="L96" s="73">
        <f t="shared" si="7"/>
        <v>100</v>
      </c>
      <c r="M96" s="46">
        <f t="shared" si="8"/>
        <v>1603000</v>
      </c>
      <c r="N96" s="15"/>
      <c r="O96" s="15"/>
      <c r="P96" s="15"/>
      <c r="Q96" s="15"/>
      <c r="R96" s="15"/>
      <c r="S96" s="15"/>
      <c r="T96" s="16"/>
      <c r="U96" s="16"/>
      <c r="V96" s="16"/>
      <c r="W96" s="16"/>
      <c r="X96" s="16"/>
      <c r="Y96" s="16"/>
      <c r="Z96" s="13"/>
      <c r="AA96" s="13"/>
      <c r="AB96" s="16"/>
      <c r="AC96" s="8"/>
    </row>
    <row r="97" spans="1:29" s="9" customFormat="1" ht="21" customHeight="1">
      <c r="A97" s="252"/>
      <c r="B97" s="70" t="s">
        <v>12</v>
      </c>
      <c r="C97" s="70" t="s">
        <v>34</v>
      </c>
      <c r="D97" s="70" t="s">
        <v>103</v>
      </c>
      <c r="E97" s="70" t="s">
        <v>10</v>
      </c>
      <c r="F97" s="71" t="s">
        <v>204</v>
      </c>
      <c r="G97" s="72"/>
      <c r="H97" s="72"/>
      <c r="I97" s="72"/>
      <c r="J97" s="72">
        <f t="shared" si="6"/>
        <v>0</v>
      </c>
      <c r="K97" s="72">
        <f>14182300-5625200</f>
        <v>8557100</v>
      </c>
      <c r="L97" s="73">
        <f t="shared" si="7"/>
        <v>100</v>
      </c>
      <c r="M97" s="46">
        <f t="shared" si="8"/>
        <v>8557100</v>
      </c>
      <c r="N97" s="15"/>
      <c r="O97" s="15"/>
      <c r="P97" s="15"/>
      <c r="Q97" s="15"/>
      <c r="R97" s="15"/>
      <c r="S97" s="15"/>
      <c r="T97" s="16"/>
      <c r="U97" s="16"/>
      <c r="V97" s="16"/>
      <c r="W97" s="16"/>
      <c r="X97" s="16"/>
      <c r="Y97" s="16"/>
      <c r="Z97" s="13"/>
      <c r="AA97" s="13"/>
      <c r="AB97" s="16"/>
      <c r="AC97" s="8"/>
    </row>
    <row r="98" spans="1:29" s="9" customFormat="1" ht="33.75" customHeight="1">
      <c r="A98" s="252"/>
      <c r="B98" s="70" t="s">
        <v>12</v>
      </c>
      <c r="C98" s="70" t="s">
        <v>33</v>
      </c>
      <c r="D98" s="70" t="s">
        <v>103</v>
      </c>
      <c r="E98" s="70" t="s">
        <v>20</v>
      </c>
      <c r="F98" s="71" t="s">
        <v>209</v>
      </c>
      <c r="G98" s="72"/>
      <c r="H98" s="72"/>
      <c r="I98" s="72"/>
      <c r="J98" s="72">
        <f t="shared" si="6"/>
        <v>0</v>
      </c>
      <c r="K98" s="72">
        <f>2431500-138000</f>
        <v>2293500</v>
      </c>
      <c r="L98" s="73">
        <f t="shared" si="7"/>
        <v>100</v>
      </c>
      <c r="M98" s="46">
        <f t="shared" si="8"/>
        <v>2293500</v>
      </c>
      <c r="N98" s="15"/>
      <c r="O98" s="15"/>
      <c r="P98" s="15"/>
      <c r="Q98" s="15"/>
      <c r="R98" s="15"/>
      <c r="S98" s="15"/>
      <c r="T98" s="16"/>
      <c r="U98" s="16"/>
      <c r="V98" s="16"/>
      <c r="W98" s="16"/>
      <c r="X98" s="16"/>
      <c r="Y98" s="16"/>
      <c r="Z98" s="13"/>
      <c r="AA98" s="13"/>
      <c r="AB98" s="16"/>
      <c r="AC98" s="8"/>
    </row>
    <row r="99" spans="1:29" s="9" customFormat="1" ht="35.25" customHeight="1">
      <c r="A99" s="252"/>
      <c r="B99" s="70" t="s">
        <v>12</v>
      </c>
      <c r="C99" s="70" t="s">
        <v>33</v>
      </c>
      <c r="D99" s="70" t="s">
        <v>103</v>
      </c>
      <c r="E99" s="70" t="s">
        <v>10</v>
      </c>
      <c r="F99" s="71" t="s">
        <v>205</v>
      </c>
      <c r="G99" s="72"/>
      <c r="H99" s="72"/>
      <c r="I99" s="72"/>
      <c r="J99" s="72">
        <f t="shared" ref="J99:J132" si="9">G99+H99+I99</f>
        <v>0</v>
      </c>
      <c r="K99" s="72">
        <f>3718000-540000</f>
        <v>3178000</v>
      </c>
      <c r="L99" s="73">
        <f t="shared" ref="L99:L132" si="10">(K99-J99)/K99*100</f>
        <v>100</v>
      </c>
      <c r="M99" s="46">
        <f t="shared" ref="M99:M132" si="11">K99-J99</f>
        <v>3178000</v>
      </c>
      <c r="N99" s="15"/>
      <c r="O99" s="15"/>
      <c r="P99" s="15"/>
      <c r="Q99" s="15"/>
      <c r="R99" s="15"/>
      <c r="S99" s="15"/>
      <c r="T99" s="16"/>
      <c r="U99" s="16"/>
      <c r="V99" s="16"/>
      <c r="W99" s="16"/>
      <c r="X99" s="16"/>
      <c r="Y99" s="16"/>
      <c r="Z99" s="13"/>
      <c r="AA99" s="13"/>
      <c r="AB99" s="16"/>
      <c r="AC99" s="8"/>
    </row>
    <row r="100" spans="1:29" s="9" customFormat="1" ht="30.75" customHeight="1">
      <c r="A100" s="252"/>
      <c r="B100" s="70" t="s">
        <v>12</v>
      </c>
      <c r="C100" s="70" t="s">
        <v>33</v>
      </c>
      <c r="D100" s="70" t="s">
        <v>103</v>
      </c>
      <c r="E100" s="70" t="s">
        <v>10</v>
      </c>
      <c r="F100" s="71" t="s">
        <v>304</v>
      </c>
      <c r="G100" s="72"/>
      <c r="H100" s="72"/>
      <c r="I100" s="72"/>
      <c r="J100" s="72"/>
      <c r="K100" s="72">
        <v>259300</v>
      </c>
      <c r="L100" s="73">
        <f>(K100-J100)/K100*100</f>
        <v>100</v>
      </c>
      <c r="M100" s="46">
        <f>K100-J100</f>
        <v>259300</v>
      </c>
      <c r="N100" s="15"/>
      <c r="O100" s="15"/>
      <c r="P100" s="15"/>
      <c r="Q100" s="15"/>
      <c r="R100" s="15"/>
      <c r="S100" s="15"/>
      <c r="T100" s="16"/>
      <c r="U100" s="16"/>
      <c r="V100" s="16"/>
      <c r="W100" s="16"/>
      <c r="X100" s="16"/>
      <c r="Y100" s="16"/>
      <c r="Z100" s="13"/>
      <c r="AA100" s="13"/>
      <c r="AB100" s="16"/>
      <c r="AC100" s="8"/>
    </row>
    <row r="101" spans="1:29" s="9" customFormat="1" ht="21" customHeight="1">
      <c r="A101" s="252"/>
      <c r="B101" s="70" t="s">
        <v>12</v>
      </c>
      <c r="C101" s="70" t="s">
        <v>33</v>
      </c>
      <c r="D101" s="70" t="s">
        <v>127</v>
      </c>
      <c r="E101" s="70" t="s">
        <v>18</v>
      </c>
      <c r="F101" s="71" t="s">
        <v>208</v>
      </c>
      <c r="G101" s="72"/>
      <c r="H101" s="72"/>
      <c r="I101" s="72"/>
      <c r="J101" s="72">
        <f t="shared" si="9"/>
        <v>0</v>
      </c>
      <c r="K101" s="72">
        <f>1070000-6400</f>
        <v>1063600</v>
      </c>
      <c r="L101" s="73">
        <f t="shared" si="10"/>
        <v>100</v>
      </c>
      <c r="M101" s="46">
        <f t="shared" si="11"/>
        <v>1063600</v>
      </c>
      <c r="N101" s="15"/>
      <c r="O101" s="15"/>
      <c r="P101" s="15"/>
      <c r="Q101" s="15"/>
      <c r="R101" s="15"/>
      <c r="S101" s="15"/>
      <c r="T101" s="16"/>
      <c r="U101" s="16"/>
      <c r="V101" s="16"/>
      <c r="W101" s="16"/>
      <c r="X101" s="16"/>
      <c r="Y101" s="16"/>
      <c r="Z101" s="13"/>
      <c r="AA101" s="13"/>
      <c r="AB101" s="16"/>
      <c r="AC101" s="8"/>
    </row>
    <row r="102" spans="1:29" s="9" customFormat="1" ht="21" customHeight="1">
      <c r="A102" s="252"/>
      <c r="B102" s="70" t="s">
        <v>12</v>
      </c>
      <c r="C102" s="70" t="s">
        <v>33</v>
      </c>
      <c r="D102" s="70" t="s">
        <v>103</v>
      </c>
      <c r="E102" s="70" t="s">
        <v>18</v>
      </c>
      <c r="F102" s="71" t="s">
        <v>239</v>
      </c>
      <c r="G102" s="72"/>
      <c r="H102" s="72"/>
      <c r="I102" s="72"/>
      <c r="J102" s="72">
        <f t="shared" si="9"/>
        <v>0</v>
      </c>
      <c r="K102" s="72">
        <v>70000</v>
      </c>
      <c r="L102" s="73">
        <f t="shared" si="10"/>
        <v>100</v>
      </c>
      <c r="M102" s="46">
        <f t="shared" si="11"/>
        <v>70000</v>
      </c>
      <c r="N102" s="15"/>
      <c r="O102" s="15"/>
      <c r="P102" s="15"/>
      <c r="Q102" s="15"/>
      <c r="R102" s="15"/>
      <c r="S102" s="15"/>
      <c r="T102" s="16"/>
      <c r="U102" s="16"/>
      <c r="V102" s="16"/>
      <c r="W102" s="16"/>
      <c r="X102" s="16"/>
      <c r="Y102" s="16"/>
      <c r="Z102" s="13"/>
      <c r="AA102" s="13"/>
      <c r="AB102" s="16"/>
      <c r="AC102" s="8"/>
    </row>
    <row r="103" spans="1:29" s="9" customFormat="1" ht="21" customHeight="1">
      <c r="A103" s="252"/>
      <c r="B103" s="70" t="s">
        <v>12</v>
      </c>
      <c r="C103" s="70" t="s">
        <v>33</v>
      </c>
      <c r="D103" s="70" t="s">
        <v>103</v>
      </c>
      <c r="E103" s="70" t="s">
        <v>11</v>
      </c>
      <c r="F103" s="71" t="s">
        <v>207</v>
      </c>
      <c r="G103" s="72"/>
      <c r="H103" s="72"/>
      <c r="I103" s="72"/>
      <c r="J103" s="72">
        <f t="shared" si="9"/>
        <v>0</v>
      </c>
      <c r="K103" s="72">
        <v>1846600</v>
      </c>
      <c r="L103" s="73">
        <f t="shared" si="10"/>
        <v>100</v>
      </c>
      <c r="M103" s="46">
        <f t="shared" si="11"/>
        <v>1846600</v>
      </c>
      <c r="N103" s="15"/>
      <c r="O103" s="43">
        <f>SUM(K90:K104)</f>
        <v>25176200</v>
      </c>
      <c r="P103" s="15"/>
      <c r="Q103" s="15"/>
      <c r="R103" s="15"/>
      <c r="S103" s="15"/>
      <c r="T103" s="16"/>
      <c r="U103" s="16"/>
      <c r="V103" s="16"/>
      <c r="W103" s="16"/>
      <c r="X103" s="16"/>
      <c r="Y103" s="16"/>
      <c r="Z103" s="13"/>
      <c r="AA103" s="13"/>
      <c r="AB103" s="16"/>
      <c r="AC103" s="8"/>
    </row>
    <row r="104" spans="1:29" s="9" customFormat="1" ht="21" customHeight="1" thickBot="1">
      <c r="A104" s="253"/>
      <c r="B104" s="78" t="s">
        <v>12</v>
      </c>
      <c r="C104" s="78" t="s">
        <v>33</v>
      </c>
      <c r="D104" s="78" t="s">
        <v>103</v>
      </c>
      <c r="E104" s="78" t="s">
        <v>14</v>
      </c>
      <c r="F104" s="79" t="s">
        <v>206</v>
      </c>
      <c r="G104" s="80"/>
      <c r="H104" s="80"/>
      <c r="I104" s="80"/>
      <c r="J104" s="80">
        <f t="shared" si="9"/>
        <v>0</v>
      </c>
      <c r="K104" s="80">
        <v>445500</v>
      </c>
      <c r="L104" s="81">
        <f t="shared" si="10"/>
        <v>100</v>
      </c>
      <c r="M104" s="47">
        <f t="shared" si="11"/>
        <v>445500</v>
      </c>
      <c r="N104" s="42">
        <f>SUM(J90:J104)</f>
        <v>0</v>
      </c>
      <c r="O104" s="42">
        <f>SUM(I90:I104)</f>
        <v>0</v>
      </c>
      <c r="P104" s="43">
        <f>SUM(G90:G104)</f>
        <v>0</v>
      </c>
      <c r="Q104" s="15"/>
      <c r="R104" s="15"/>
      <c r="S104" s="15"/>
      <c r="T104" s="16"/>
      <c r="U104" s="16"/>
      <c r="V104" s="16"/>
      <c r="W104" s="16"/>
      <c r="X104" s="16"/>
      <c r="Y104" s="16"/>
      <c r="Z104" s="13"/>
      <c r="AA104" s="13"/>
      <c r="AB104" s="16"/>
      <c r="AC104" s="8"/>
    </row>
    <row r="105" spans="1:29" s="9" customFormat="1" ht="33" customHeight="1" thickBot="1">
      <c r="A105" s="251" t="s">
        <v>193</v>
      </c>
      <c r="B105" s="92" t="s">
        <v>12</v>
      </c>
      <c r="C105" s="92" t="s">
        <v>106</v>
      </c>
      <c r="D105" s="92" t="s">
        <v>107</v>
      </c>
      <c r="E105" s="92" t="s">
        <v>7</v>
      </c>
      <c r="F105" s="67" t="s">
        <v>108</v>
      </c>
      <c r="G105" s="68"/>
      <c r="H105" s="68"/>
      <c r="I105" s="68"/>
      <c r="J105" s="58">
        <f t="shared" si="9"/>
        <v>0</v>
      </c>
      <c r="K105" s="68">
        <v>99134600</v>
      </c>
      <c r="L105" s="59">
        <f t="shared" si="10"/>
        <v>100</v>
      </c>
      <c r="M105" s="45">
        <f t="shared" si="11"/>
        <v>99134600</v>
      </c>
      <c r="N105" s="15"/>
      <c r="O105" s="15"/>
      <c r="P105" s="15"/>
      <c r="Q105" s="15"/>
      <c r="R105" s="15"/>
      <c r="S105" s="15"/>
      <c r="T105" s="16"/>
      <c r="U105" s="16"/>
      <c r="V105" s="16"/>
      <c r="W105" s="16"/>
      <c r="X105" s="16"/>
      <c r="Y105" s="16"/>
      <c r="Z105" s="13"/>
      <c r="AA105" s="13"/>
      <c r="AB105" s="16"/>
      <c r="AC105" s="8"/>
    </row>
    <row r="106" spans="1:29" s="9" customFormat="1" ht="19.5" customHeight="1">
      <c r="A106" s="252"/>
      <c r="B106" s="70" t="s">
        <v>12</v>
      </c>
      <c r="C106" s="70" t="s">
        <v>106</v>
      </c>
      <c r="D106" s="70" t="s">
        <v>107</v>
      </c>
      <c r="E106" s="70" t="s">
        <v>8</v>
      </c>
      <c r="F106" s="88" t="s">
        <v>109</v>
      </c>
      <c r="G106" s="90"/>
      <c r="H106" s="90">
        <v>2201.96</v>
      </c>
      <c r="I106" s="90"/>
      <c r="J106" s="72">
        <f t="shared" si="9"/>
        <v>2201.96</v>
      </c>
      <c r="K106" s="90">
        <v>13200</v>
      </c>
      <c r="L106" s="59">
        <f t="shared" si="10"/>
        <v>83.318484848484857</v>
      </c>
      <c r="M106" s="45">
        <f t="shared" si="11"/>
        <v>10998.04</v>
      </c>
      <c r="N106" s="15"/>
      <c r="O106" s="15"/>
      <c r="P106" s="15"/>
      <c r="Q106" s="15"/>
      <c r="R106" s="15"/>
      <c r="S106" s="15"/>
      <c r="T106" s="16"/>
      <c r="U106" s="16"/>
      <c r="V106" s="16"/>
      <c r="W106" s="16"/>
      <c r="X106" s="16"/>
      <c r="Y106" s="16"/>
      <c r="Z106" s="13"/>
      <c r="AA106" s="13"/>
      <c r="AB106" s="16"/>
      <c r="AC106" s="8"/>
    </row>
    <row r="107" spans="1:29" s="9" customFormat="1" ht="19.5" customHeight="1">
      <c r="A107" s="252"/>
      <c r="B107" s="87" t="s">
        <v>12</v>
      </c>
      <c r="C107" s="87" t="s">
        <v>106</v>
      </c>
      <c r="D107" s="87" t="s">
        <v>110</v>
      </c>
      <c r="E107" s="87" t="s">
        <v>7</v>
      </c>
      <c r="F107" s="71" t="s">
        <v>111</v>
      </c>
      <c r="G107" s="72"/>
      <c r="H107" s="72"/>
      <c r="I107" s="72"/>
      <c r="J107" s="72">
        <f t="shared" si="9"/>
        <v>0</v>
      </c>
      <c r="K107" s="72">
        <v>389500</v>
      </c>
      <c r="L107" s="73">
        <f t="shared" si="10"/>
        <v>100</v>
      </c>
      <c r="M107" s="46">
        <f t="shared" si="11"/>
        <v>389500</v>
      </c>
      <c r="N107" s="15"/>
      <c r="O107" s="15"/>
      <c r="P107" s="15"/>
      <c r="Q107" s="15"/>
      <c r="R107" s="15"/>
      <c r="S107" s="15"/>
      <c r="T107" s="16"/>
      <c r="U107" s="16"/>
      <c r="V107" s="16"/>
      <c r="W107" s="16"/>
      <c r="X107" s="16"/>
      <c r="Y107" s="16"/>
      <c r="Z107" s="13"/>
      <c r="AA107" s="13"/>
      <c r="AB107" s="16"/>
      <c r="AC107" s="8"/>
    </row>
    <row r="108" spans="1:29" s="9" customFormat="1" ht="19.5" customHeight="1">
      <c r="A108" s="252"/>
      <c r="B108" s="70" t="s">
        <v>12</v>
      </c>
      <c r="C108" s="70" t="s">
        <v>106</v>
      </c>
      <c r="D108" s="70" t="s">
        <v>110</v>
      </c>
      <c r="E108" s="87" t="s">
        <v>8</v>
      </c>
      <c r="F108" s="88" t="s">
        <v>66</v>
      </c>
      <c r="G108" s="90"/>
      <c r="H108" s="90">
        <v>7372.86</v>
      </c>
      <c r="I108" s="90"/>
      <c r="J108" s="72">
        <f t="shared" si="9"/>
        <v>7372.86</v>
      </c>
      <c r="K108" s="90">
        <v>111500</v>
      </c>
      <c r="L108" s="73">
        <f t="shared" si="10"/>
        <v>93.38756950672645</v>
      </c>
      <c r="M108" s="46">
        <f t="shared" si="11"/>
        <v>104127.14</v>
      </c>
      <c r="N108" s="15"/>
      <c r="O108" s="15"/>
      <c r="P108" s="15"/>
      <c r="Q108" s="15"/>
      <c r="R108" s="15"/>
      <c r="S108" s="15"/>
      <c r="T108" s="16"/>
      <c r="U108" s="16"/>
      <c r="V108" s="16"/>
      <c r="W108" s="16"/>
      <c r="X108" s="16"/>
      <c r="Y108" s="16"/>
      <c r="Z108" s="13"/>
      <c r="AA108" s="13"/>
      <c r="AB108" s="16"/>
      <c r="AC108" s="8"/>
    </row>
    <row r="109" spans="1:29" s="9" customFormat="1" ht="19.5" customHeight="1">
      <c r="A109" s="252"/>
      <c r="B109" s="70" t="s">
        <v>12</v>
      </c>
      <c r="C109" s="70" t="s">
        <v>106</v>
      </c>
      <c r="D109" s="70" t="s">
        <v>136</v>
      </c>
      <c r="E109" s="87" t="s">
        <v>4</v>
      </c>
      <c r="F109" s="88" t="s">
        <v>137</v>
      </c>
      <c r="G109" s="72"/>
      <c r="H109" s="72"/>
      <c r="I109" s="72"/>
      <c r="J109" s="72">
        <f t="shared" si="9"/>
        <v>0</v>
      </c>
      <c r="K109" s="72">
        <f>325400+14600</f>
        <v>340000</v>
      </c>
      <c r="L109" s="73">
        <f t="shared" si="10"/>
        <v>100</v>
      </c>
      <c r="M109" s="46">
        <f t="shared" si="11"/>
        <v>340000</v>
      </c>
      <c r="N109" s="15"/>
      <c r="O109" s="15"/>
      <c r="P109" s="15"/>
      <c r="Q109" s="15"/>
      <c r="R109" s="15"/>
      <c r="S109" s="15"/>
      <c r="T109" s="16"/>
      <c r="U109" s="16"/>
      <c r="V109" s="16"/>
      <c r="W109" s="16"/>
      <c r="X109" s="16"/>
      <c r="Y109" s="16"/>
      <c r="Z109" s="13"/>
      <c r="AA109" s="13"/>
      <c r="AB109" s="16"/>
      <c r="AC109" s="8"/>
    </row>
    <row r="110" spans="1:29" s="9" customFormat="1" ht="19.5" customHeight="1">
      <c r="A110" s="252"/>
      <c r="B110" s="70" t="s">
        <v>12</v>
      </c>
      <c r="C110" s="70" t="s">
        <v>106</v>
      </c>
      <c r="D110" s="70" t="s">
        <v>136</v>
      </c>
      <c r="E110" s="87" t="s">
        <v>9</v>
      </c>
      <c r="F110" s="71" t="s">
        <v>138</v>
      </c>
      <c r="G110" s="72"/>
      <c r="H110" s="72"/>
      <c r="I110" s="72"/>
      <c r="J110" s="72">
        <f t="shared" si="9"/>
        <v>0</v>
      </c>
      <c r="K110" s="72">
        <f>417700+18000</f>
        <v>435700</v>
      </c>
      <c r="L110" s="73">
        <f t="shared" si="10"/>
        <v>100</v>
      </c>
      <c r="M110" s="46">
        <f t="shared" si="11"/>
        <v>435700</v>
      </c>
      <c r="N110" s="15"/>
      <c r="O110" s="15"/>
      <c r="P110" s="15"/>
      <c r="Q110" s="15"/>
      <c r="R110" s="15"/>
      <c r="S110" s="15"/>
      <c r="T110" s="16"/>
      <c r="U110" s="16"/>
      <c r="V110" s="16"/>
      <c r="W110" s="16"/>
      <c r="X110" s="16"/>
      <c r="Y110" s="16"/>
      <c r="Z110" s="13"/>
      <c r="AA110" s="13"/>
      <c r="AB110" s="16"/>
      <c r="AC110" s="8"/>
    </row>
    <row r="111" spans="1:29" s="9" customFormat="1" ht="35.25" customHeight="1">
      <c r="A111" s="252"/>
      <c r="B111" s="70" t="s">
        <v>12</v>
      </c>
      <c r="C111" s="70" t="s">
        <v>106</v>
      </c>
      <c r="D111" s="70" t="s">
        <v>136</v>
      </c>
      <c r="E111" s="70" t="s">
        <v>14</v>
      </c>
      <c r="F111" s="71" t="s">
        <v>139</v>
      </c>
      <c r="G111" s="72"/>
      <c r="H111" s="72"/>
      <c r="I111" s="72"/>
      <c r="J111" s="72">
        <f t="shared" si="9"/>
        <v>0</v>
      </c>
      <c r="K111" s="72">
        <v>1238000</v>
      </c>
      <c r="L111" s="73">
        <f t="shared" si="10"/>
        <v>100</v>
      </c>
      <c r="M111" s="46">
        <f t="shared" si="11"/>
        <v>1238000</v>
      </c>
      <c r="N111" s="15"/>
      <c r="O111" s="15"/>
      <c r="P111" s="15"/>
      <c r="Q111" s="15"/>
      <c r="R111" s="15"/>
      <c r="S111" s="15"/>
      <c r="T111" s="16"/>
      <c r="U111" s="16"/>
      <c r="V111" s="16"/>
      <c r="W111" s="16"/>
      <c r="X111" s="16"/>
      <c r="Y111" s="16"/>
      <c r="Z111" s="13"/>
      <c r="AA111" s="13"/>
      <c r="AB111" s="16"/>
      <c r="AC111" s="8"/>
    </row>
    <row r="112" spans="1:29" s="9" customFormat="1" ht="35.25" customHeight="1">
      <c r="A112" s="252"/>
      <c r="B112" s="87" t="s">
        <v>12</v>
      </c>
      <c r="C112" s="87" t="s">
        <v>33</v>
      </c>
      <c r="D112" s="87" t="s">
        <v>133</v>
      </c>
      <c r="E112" s="87" t="s">
        <v>53</v>
      </c>
      <c r="F112" s="88" t="s">
        <v>258</v>
      </c>
      <c r="G112" s="90"/>
      <c r="H112" s="90"/>
      <c r="I112" s="90"/>
      <c r="J112" s="72">
        <f t="shared" si="9"/>
        <v>0</v>
      </c>
      <c r="K112" s="90">
        <f>39300+40600+53700</f>
        <v>133600</v>
      </c>
      <c r="L112" s="73">
        <f t="shared" si="10"/>
        <v>100</v>
      </c>
      <c r="M112" s="46">
        <f t="shared" si="11"/>
        <v>133600</v>
      </c>
      <c r="N112" s="15"/>
      <c r="O112" s="15"/>
      <c r="P112" s="15"/>
      <c r="Q112" s="15"/>
      <c r="R112" s="15"/>
      <c r="S112" s="15"/>
      <c r="T112" s="16"/>
      <c r="U112" s="16"/>
      <c r="V112" s="16"/>
      <c r="W112" s="16"/>
      <c r="X112" s="16"/>
      <c r="Y112" s="16"/>
      <c r="Z112" s="13"/>
      <c r="AA112" s="13"/>
      <c r="AB112" s="16"/>
      <c r="AC112" s="8"/>
    </row>
    <row r="113" spans="1:29" s="9" customFormat="1" ht="33" customHeight="1">
      <c r="A113" s="252"/>
      <c r="B113" s="87" t="s">
        <v>12</v>
      </c>
      <c r="C113" s="87" t="s">
        <v>115</v>
      </c>
      <c r="D113" s="87" t="s">
        <v>112</v>
      </c>
      <c r="E113" s="87" t="s">
        <v>53</v>
      </c>
      <c r="F113" s="88" t="s">
        <v>116</v>
      </c>
      <c r="G113" s="90"/>
      <c r="H113" s="90"/>
      <c r="I113" s="90"/>
      <c r="J113" s="90">
        <f t="shared" si="9"/>
        <v>0</v>
      </c>
      <c r="K113" s="90">
        <f>10023800+600000</f>
        <v>10623800</v>
      </c>
      <c r="L113" s="50">
        <f t="shared" si="10"/>
        <v>100</v>
      </c>
      <c r="M113" s="46">
        <f t="shared" si="11"/>
        <v>10623800</v>
      </c>
      <c r="N113" s="15"/>
      <c r="O113" s="15"/>
      <c r="P113" s="15"/>
      <c r="Q113" s="15"/>
      <c r="R113" s="15"/>
      <c r="S113" s="15"/>
      <c r="T113" s="16"/>
      <c r="U113" s="16"/>
      <c r="V113" s="16"/>
      <c r="W113" s="16"/>
      <c r="X113" s="16"/>
      <c r="Y113" s="16"/>
      <c r="Z113" s="13"/>
      <c r="AA113" s="13"/>
      <c r="AB113" s="16"/>
      <c r="AC113" s="8"/>
    </row>
    <row r="114" spans="1:29" s="9" customFormat="1" ht="34.5" customHeight="1">
      <c r="A114" s="252"/>
      <c r="B114" s="70" t="s">
        <v>12</v>
      </c>
      <c r="C114" s="70" t="s">
        <v>33</v>
      </c>
      <c r="D114" s="70" t="s">
        <v>112</v>
      </c>
      <c r="E114" s="70" t="s">
        <v>15</v>
      </c>
      <c r="F114" s="108" t="s">
        <v>102</v>
      </c>
      <c r="G114" s="72"/>
      <c r="H114" s="72"/>
      <c r="I114" s="72"/>
      <c r="J114" s="72">
        <f t="shared" si="9"/>
        <v>0</v>
      </c>
      <c r="K114" s="72">
        <f>947400-174100</f>
        <v>773300</v>
      </c>
      <c r="L114" s="73">
        <f t="shared" si="10"/>
        <v>100</v>
      </c>
      <c r="M114" s="46">
        <f t="shared" si="11"/>
        <v>773300</v>
      </c>
      <c r="N114" s="15"/>
      <c r="O114" s="15"/>
      <c r="P114" s="15"/>
      <c r="Q114" s="15"/>
      <c r="R114" s="15"/>
      <c r="S114" s="15"/>
      <c r="T114" s="16"/>
      <c r="U114" s="16"/>
      <c r="V114" s="16"/>
      <c r="W114" s="16"/>
      <c r="X114" s="16"/>
      <c r="Y114" s="16"/>
      <c r="Z114" s="13"/>
      <c r="AA114" s="13"/>
      <c r="AB114" s="16"/>
      <c r="AC114" s="8"/>
    </row>
    <row r="115" spans="1:29" s="9" customFormat="1" ht="36" customHeight="1">
      <c r="A115" s="252"/>
      <c r="B115" s="70" t="s">
        <v>12</v>
      </c>
      <c r="C115" s="70" t="s">
        <v>175</v>
      </c>
      <c r="D115" s="70" t="s">
        <v>113</v>
      </c>
      <c r="E115" s="70" t="s">
        <v>4</v>
      </c>
      <c r="F115" s="71" t="s">
        <v>117</v>
      </c>
      <c r="G115" s="72"/>
      <c r="H115" s="72"/>
      <c r="I115" s="72"/>
      <c r="J115" s="72">
        <f t="shared" si="9"/>
        <v>0</v>
      </c>
      <c r="K115" s="72">
        <v>277000</v>
      </c>
      <c r="L115" s="73">
        <f t="shared" si="10"/>
        <v>100</v>
      </c>
      <c r="M115" s="46">
        <f t="shared" si="11"/>
        <v>277000</v>
      </c>
      <c r="N115" s="15"/>
      <c r="O115" s="15"/>
      <c r="P115" s="15"/>
      <c r="Q115" s="15"/>
      <c r="R115" s="15"/>
      <c r="S115" s="15"/>
      <c r="T115" s="16"/>
      <c r="U115" s="16"/>
      <c r="V115" s="16"/>
      <c r="W115" s="16"/>
      <c r="X115" s="16"/>
      <c r="Y115" s="16"/>
      <c r="Z115" s="13"/>
      <c r="AA115" s="13"/>
      <c r="AB115" s="16"/>
      <c r="AC115" s="8"/>
    </row>
    <row r="116" spans="1:29" s="9" customFormat="1" ht="36.75" customHeight="1">
      <c r="A116" s="252"/>
      <c r="B116" s="70" t="s">
        <v>12</v>
      </c>
      <c r="C116" s="70" t="s">
        <v>33</v>
      </c>
      <c r="D116" s="70" t="s">
        <v>113</v>
      </c>
      <c r="E116" s="70" t="s">
        <v>4</v>
      </c>
      <c r="F116" s="71" t="s">
        <v>118</v>
      </c>
      <c r="G116" s="72"/>
      <c r="H116" s="72"/>
      <c r="I116" s="72"/>
      <c r="J116" s="72">
        <f t="shared" si="9"/>
        <v>0</v>
      </c>
      <c r="K116" s="72">
        <f>2169000+656000+400000</f>
        <v>3225000</v>
      </c>
      <c r="L116" s="73">
        <f t="shared" si="10"/>
        <v>100</v>
      </c>
      <c r="M116" s="46">
        <f t="shared" si="11"/>
        <v>3225000</v>
      </c>
      <c r="N116" s="15"/>
      <c r="O116" s="15"/>
      <c r="P116" s="15"/>
      <c r="Q116" s="15"/>
      <c r="R116" s="15"/>
      <c r="S116" s="15"/>
      <c r="T116" s="16"/>
      <c r="U116" s="16"/>
      <c r="V116" s="16"/>
      <c r="W116" s="16"/>
      <c r="X116" s="16"/>
      <c r="Y116" s="16"/>
      <c r="Z116" s="13"/>
      <c r="AA116" s="13"/>
      <c r="AB116" s="16"/>
      <c r="AC116" s="8"/>
    </row>
    <row r="117" spans="1:29" s="9" customFormat="1" ht="21.75" customHeight="1">
      <c r="A117" s="252"/>
      <c r="B117" s="70" t="s">
        <v>12</v>
      </c>
      <c r="C117" s="70" t="s">
        <v>33</v>
      </c>
      <c r="D117" s="70" t="s">
        <v>141</v>
      </c>
      <c r="E117" s="70" t="s">
        <v>7</v>
      </c>
      <c r="F117" s="71" t="s">
        <v>147</v>
      </c>
      <c r="G117" s="72"/>
      <c r="H117" s="72"/>
      <c r="I117" s="72"/>
      <c r="J117" s="72">
        <f t="shared" si="9"/>
        <v>0</v>
      </c>
      <c r="K117" s="72">
        <f>95647300+564800+2439700+309300+1539200</f>
        <v>100500300</v>
      </c>
      <c r="L117" s="73">
        <f t="shared" si="10"/>
        <v>100</v>
      </c>
      <c r="M117" s="46">
        <f t="shared" si="11"/>
        <v>100500300</v>
      </c>
      <c r="N117" s="15"/>
      <c r="O117" s="15"/>
      <c r="P117" s="15"/>
      <c r="Q117" s="15"/>
      <c r="R117" s="15"/>
      <c r="S117" s="15"/>
      <c r="T117" s="16"/>
      <c r="U117" s="16"/>
      <c r="V117" s="16"/>
      <c r="W117" s="16"/>
      <c r="X117" s="16"/>
      <c r="Y117" s="16"/>
      <c r="Z117" s="13"/>
      <c r="AA117" s="13"/>
      <c r="AB117" s="16"/>
      <c r="AC117" s="8"/>
    </row>
    <row r="118" spans="1:29" s="9" customFormat="1" ht="23.25" customHeight="1">
      <c r="A118" s="252"/>
      <c r="B118" s="70" t="s">
        <v>12</v>
      </c>
      <c r="C118" s="70" t="s">
        <v>33</v>
      </c>
      <c r="D118" s="70" t="s">
        <v>141</v>
      </c>
      <c r="E118" s="70" t="s">
        <v>8</v>
      </c>
      <c r="F118" s="71" t="s">
        <v>66</v>
      </c>
      <c r="G118" s="72">
        <v>66069.72</v>
      </c>
      <c r="H118" s="72"/>
      <c r="I118" s="72"/>
      <c r="J118" s="72">
        <f t="shared" si="9"/>
        <v>66069.72</v>
      </c>
      <c r="K118" s="72">
        <f>28885500+170600+816200+93400+464838.4</f>
        <v>30430538.399999999</v>
      </c>
      <c r="L118" s="73">
        <f t="shared" si="10"/>
        <v>99.782883499688594</v>
      </c>
      <c r="M118" s="46">
        <f t="shared" si="11"/>
        <v>30364468.68</v>
      </c>
      <c r="N118" s="15"/>
      <c r="O118" s="15"/>
      <c r="P118" s="15"/>
      <c r="Q118" s="15"/>
      <c r="R118" s="15"/>
      <c r="S118" s="15"/>
      <c r="T118" s="16"/>
      <c r="U118" s="16"/>
      <c r="V118" s="16"/>
      <c r="W118" s="16"/>
      <c r="X118" s="16"/>
      <c r="Y118" s="16"/>
      <c r="Z118" s="13"/>
      <c r="AA118" s="13"/>
      <c r="AB118" s="16"/>
      <c r="AC118" s="8"/>
    </row>
    <row r="119" spans="1:29" s="9" customFormat="1" ht="33.75" customHeight="1">
      <c r="A119" s="252"/>
      <c r="B119" s="70" t="s">
        <v>12</v>
      </c>
      <c r="C119" s="70" t="s">
        <v>33</v>
      </c>
      <c r="D119" s="70" t="s">
        <v>133</v>
      </c>
      <c r="E119" s="70" t="s">
        <v>4</v>
      </c>
      <c r="F119" s="71" t="s">
        <v>140</v>
      </c>
      <c r="G119" s="72"/>
      <c r="H119" s="72"/>
      <c r="I119" s="72"/>
      <c r="J119" s="72">
        <f t="shared" si="9"/>
        <v>0</v>
      </c>
      <c r="K119" s="72">
        <v>916600</v>
      </c>
      <c r="L119" s="73">
        <f t="shared" si="10"/>
        <v>100</v>
      </c>
      <c r="M119" s="46">
        <f t="shared" si="11"/>
        <v>916600</v>
      </c>
      <c r="N119" s="38"/>
      <c r="O119" s="15"/>
      <c r="P119" s="15"/>
      <c r="Q119" s="15"/>
      <c r="R119" s="15"/>
      <c r="S119" s="15"/>
      <c r="T119" s="16"/>
      <c r="U119" s="16"/>
      <c r="V119" s="16"/>
      <c r="W119" s="16"/>
      <c r="X119" s="16"/>
      <c r="Y119" s="16"/>
      <c r="Z119" s="13"/>
      <c r="AA119" s="13"/>
      <c r="AB119" s="16"/>
      <c r="AC119" s="8"/>
    </row>
    <row r="120" spans="1:29" s="9" customFormat="1" ht="23.25" customHeight="1">
      <c r="A120" s="252"/>
      <c r="B120" s="87" t="s">
        <v>12</v>
      </c>
      <c r="C120" s="87" t="s">
        <v>33</v>
      </c>
      <c r="D120" s="87" t="s">
        <v>133</v>
      </c>
      <c r="E120" s="87" t="s">
        <v>9</v>
      </c>
      <c r="F120" s="88" t="s">
        <v>134</v>
      </c>
      <c r="G120" s="90"/>
      <c r="H120" s="90"/>
      <c r="I120" s="90"/>
      <c r="J120" s="90">
        <f t="shared" si="9"/>
        <v>0</v>
      </c>
      <c r="K120" s="90">
        <v>1009800</v>
      </c>
      <c r="L120" s="50">
        <f t="shared" si="10"/>
        <v>100</v>
      </c>
      <c r="M120" s="46">
        <f t="shared" si="11"/>
        <v>1009800</v>
      </c>
      <c r="N120" s="38"/>
      <c r="O120" s="15"/>
      <c r="P120" s="15"/>
      <c r="Q120" s="15"/>
      <c r="R120" s="15"/>
      <c r="S120" s="15"/>
      <c r="T120" s="16"/>
      <c r="U120" s="16"/>
      <c r="V120" s="16"/>
      <c r="W120" s="16"/>
      <c r="X120" s="16"/>
      <c r="Y120" s="16"/>
      <c r="Z120" s="13"/>
      <c r="AA120" s="13"/>
      <c r="AB120" s="16"/>
      <c r="AC120" s="8"/>
    </row>
    <row r="121" spans="1:29" s="9" customFormat="1" ht="32.25" customHeight="1">
      <c r="A121" s="252"/>
      <c r="B121" s="70" t="s">
        <v>12</v>
      </c>
      <c r="C121" s="70" t="s">
        <v>33</v>
      </c>
      <c r="D121" s="70" t="s">
        <v>133</v>
      </c>
      <c r="E121" s="70" t="s">
        <v>14</v>
      </c>
      <c r="F121" s="71" t="s">
        <v>135</v>
      </c>
      <c r="G121" s="76"/>
      <c r="H121" s="72"/>
      <c r="I121" s="72"/>
      <c r="J121" s="72">
        <f t="shared" si="9"/>
        <v>0</v>
      </c>
      <c r="K121" s="72">
        <v>1016200</v>
      </c>
      <c r="L121" s="73">
        <f t="shared" si="10"/>
        <v>100</v>
      </c>
      <c r="M121" s="46">
        <f t="shared" si="11"/>
        <v>1016200</v>
      </c>
      <c r="N121" s="39"/>
      <c r="O121" s="15"/>
      <c r="P121" s="15"/>
      <c r="Q121" s="15"/>
      <c r="R121" s="15"/>
      <c r="S121" s="15"/>
      <c r="T121" s="16"/>
      <c r="U121" s="16"/>
      <c r="V121" s="16"/>
      <c r="W121" s="16"/>
      <c r="X121" s="16"/>
      <c r="Y121" s="16"/>
      <c r="Z121" s="13"/>
      <c r="AA121" s="13"/>
      <c r="AB121" s="16"/>
      <c r="AC121" s="8"/>
    </row>
    <row r="122" spans="1:29" s="9" customFormat="1" ht="33.75" customHeight="1">
      <c r="A122" s="252"/>
      <c r="B122" s="70" t="s">
        <v>12</v>
      </c>
      <c r="C122" s="70" t="s">
        <v>33</v>
      </c>
      <c r="D122" s="70" t="s">
        <v>107</v>
      </c>
      <c r="E122" s="70" t="s">
        <v>7</v>
      </c>
      <c r="F122" s="71" t="s">
        <v>148</v>
      </c>
      <c r="G122" s="72"/>
      <c r="H122" s="72"/>
      <c r="I122" s="72"/>
      <c r="J122" s="72">
        <f t="shared" si="9"/>
        <v>0</v>
      </c>
      <c r="K122" s="72">
        <f>723876800+36096800</f>
        <v>759973600</v>
      </c>
      <c r="L122" s="73">
        <f t="shared" si="10"/>
        <v>100</v>
      </c>
      <c r="M122" s="46">
        <f t="shared" si="11"/>
        <v>759973600</v>
      </c>
      <c r="N122" s="15"/>
      <c r="O122" s="15"/>
      <c r="P122" s="15"/>
      <c r="Q122" s="15"/>
      <c r="R122" s="15"/>
      <c r="S122" s="15"/>
      <c r="T122" s="16"/>
      <c r="U122" s="16"/>
      <c r="V122" s="16"/>
      <c r="W122" s="16"/>
      <c r="X122" s="16"/>
      <c r="Y122" s="16"/>
      <c r="Z122" s="13"/>
      <c r="AA122" s="13"/>
      <c r="AB122" s="16"/>
      <c r="AC122" s="8"/>
    </row>
    <row r="123" spans="1:29" s="9" customFormat="1" ht="22.5" customHeight="1">
      <c r="A123" s="252"/>
      <c r="B123" s="70" t="s">
        <v>12</v>
      </c>
      <c r="C123" s="70" t="s">
        <v>33</v>
      </c>
      <c r="D123" s="70" t="s">
        <v>107</v>
      </c>
      <c r="E123" s="70" t="s">
        <v>8</v>
      </c>
      <c r="F123" s="71" t="s">
        <v>149</v>
      </c>
      <c r="G123" s="90"/>
      <c r="H123" s="72"/>
      <c r="I123" s="72">
        <v>20859.21</v>
      </c>
      <c r="J123" s="72">
        <f t="shared" si="9"/>
        <v>20859.21</v>
      </c>
      <c r="K123" s="72">
        <v>91100</v>
      </c>
      <c r="L123" s="73">
        <f t="shared" si="10"/>
        <v>77.102952799121852</v>
      </c>
      <c r="M123" s="46">
        <f t="shared" si="11"/>
        <v>70240.790000000008</v>
      </c>
      <c r="N123" s="15"/>
      <c r="O123" s="15"/>
      <c r="P123" s="15"/>
      <c r="Q123" s="15"/>
      <c r="R123" s="15"/>
      <c r="S123" s="15"/>
      <c r="T123" s="16"/>
      <c r="U123" s="16"/>
      <c r="V123" s="16"/>
      <c r="W123" s="16"/>
      <c r="X123" s="16"/>
      <c r="Y123" s="16"/>
      <c r="Z123" s="13"/>
      <c r="AA123" s="13"/>
      <c r="AB123" s="16"/>
      <c r="AC123" s="8"/>
    </row>
    <row r="124" spans="1:29" s="9" customFormat="1" ht="21" customHeight="1">
      <c r="A124" s="252"/>
      <c r="B124" s="70" t="s">
        <v>12</v>
      </c>
      <c r="C124" s="70" t="s">
        <v>114</v>
      </c>
      <c r="D124" s="70" t="s">
        <v>113</v>
      </c>
      <c r="E124" s="70" t="s">
        <v>4</v>
      </c>
      <c r="F124" s="71" t="s">
        <v>87</v>
      </c>
      <c r="G124" s="72"/>
      <c r="H124" s="72"/>
      <c r="I124" s="72"/>
      <c r="J124" s="72">
        <f t="shared" si="9"/>
        <v>0</v>
      </c>
      <c r="K124" s="72">
        <v>1600</v>
      </c>
      <c r="L124" s="73">
        <f t="shared" si="10"/>
        <v>100</v>
      </c>
      <c r="M124" s="46">
        <f t="shared" si="11"/>
        <v>1600</v>
      </c>
      <c r="N124" s="15"/>
      <c r="O124" s="15"/>
      <c r="P124" s="15"/>
      <c r="Q124" s="15"/>
      <c r="R124" s="15"/>
      <c r="S124" s="15"/>
      <c r="T124" s="16"/>
      <c r="U124" s="16"/>
      <c r="V124" s="16"/>
      <c r="W124" s="16"/>
      <c r="X124" s="16"/>
      <c r="Y124" s="16"/>
      <c r="Z124" s="13"/>
      <c r="AA124" s="13"/>
      <c r="AB124" s="16"/>
      <c r="AC124" s="8"/>
    </row>
    <row r="125" spans="1:29" s="9" customFormat="1" ht="21" customHeight="1">
      <c r="A125" s="252"/>
      <c r="B125" s="74" t="s">
        <v>12</v>
      </c>
      <c r="C125" s="74" t="s">
        <v>33</v>
      </c>
      <c r="D125" s="74" t="s">
        <v>119</v>
      </c>
      <c r="E125" s="74" t="s">
        <v>14</v>
      </c>
      <c r="F125" s="75" t="s">
        <v>182</v>
      </c>
      <c r="G125" s="76"/>
      <c r="H125" s="76"/>
      <c r="I125" s="76"/>
      <c r="J125" s="76">
        <f t="shared" si="9"/>
        <v>0</v>
      </c>
      <c r="K125" s="76">
        <v>937344</v>
      </c>
      <c r="L125" s="54">
        <f t="shared" si="10"/>
        <v>100</v>
      </c>
      <c r="M125" s="46">
        <f t="shared" si="11"/>
        <v>937344</v>
      </c>
      <c r="N125" s="15"/>
      <c r="O125" s="15"/>
      <c r="P125" s="15"/>
      <c r="Q125" s="15"/>
      <c r="R125" s="15"/>
      <c r="S125" s="15"/>
      <c r="T125" s="16"/>
      <c r="U125" s="16"/>
      <c r="V125" s="16"/>
      <c r="W125" s="16"/>
      <c r="X125" s="16"/>
      <c r="Y125" s="16"/>
      <c r="Z125" s="13"/>
      <c r="AA125" s="13"/>
      <c r="AB125" s="16"/>
      <c r="AC125" s="8"/>
    </row>
    <row r="126" spans="1:29" s="9" customFormat="1" ht="21" customHeight="1">
      <c r="A126" s="252"/>
      <c r="B126" s="70" t="s">
        <v>12</v>
      </c>
      <c r="C126" s="70" t="s">
        <v>33</v>
      </c>
      <c r="D126" s="70" t="s">
        <v>103</v>
      </c>
      <c r="E126" s="70" t="s">
        <v>14</v>
      </c>
      <c r="F126" s="71" t="s">
        <v>259</v>
      </c>
      <c r="G126" s="72"/>
      <c r="H126" s="72"/>
      <c r="I126" s="72"/>
      <c r="J126" s="72">
        <f t="shared" si="9"/>
        <v>0</v>
      </c>
      <c r="K126" s="72">
        <v>12000</v>
      </c>
      <c r="L126" s="73">
        <f t="shared" si="10"/>
        <v>100</v>
      </c>
      <c r="M126" s="46">
        <f t="shared" si="11"/>
        <v>12000</v>
      </c>
      <c r="N126" s="15"/>
      <c r="O126" s="15"/>
      <c r="P126" s="15"/>
      <c r="Q126" s="15"/>
      <c r="R126" s="15"/>
      <c r="S126" s="15"/>
      <c r="T126" s="16"/>
      <c r="U126" s="16"/>
      <c r="V126" s="16"/>
      <c r="W126" s="16"/>
      <c r="X126" s="16"/>
      <c r="Y126" s="16"/>
      <c r="Z126" s="13"/>
      <c r="AA126" s="13"/>
      <c r="AB126" s="16"/>
      <c r="AC126" s="8"/>
    </row>
    <row r="127" spans="1:29" s="9" customFormat="1" ht="21" customHeight="1">
      <c r="A127" s="252"/>
      <c r="B127" s="74" t="s">
        <v>12</v>
      </c>
      <c r="C127" s="74" t="s">
        <v>33</v>
      </c>
      <c r="D127" s="74" t="s">
        <v>103</v>
      </c>
      <c r="E127" s="74" t="s">
        <v>14</v>
      </c>
      <c r="F127" s="75" t="s">
        <v>179</v>
      </c>
      <c r="G127" s="76"/>
      <c r="H127" s="76"/>
      <c r="I127" s="76"/>
      <c r="J127" s="72">
        <f t="shared" si="9"/>
        <v>0</v>
      </c>
      <c r="K127" s="76">
        <v>500</v>
      </c>
      <c r="L127" s="73">
        <f t="shared" si="10"/>
        <v>100</v>
      </c>
      <c r="M127" s="46">
        <f t="shared" si="11"/>
        <v>500</v>
      </c>
      <c r="N127" s="15"/>
      <c r="O127" s="15"/>
      <c r="P127" s="15"/>
      <c r="Q127" s="15"/>
      <c r="R127" s="15"/>
      <c r="S127" s="15"/>
      <c r="T127" s="16"/>
      <c r="U127" s="16"/>
      <c r="V127" s="16"/>
      <c r="W127" s="16"/>
      <c r="X127" s="16"/>
      <c r="Y127" s="16"/>
      <c r="Z127" s="13"/>
      <c r="AA127" s="13"/>
      <c r="AB127" s="16"/>
      <c r="AC127" s="8"/>
    </row>
    <row r="128" spans="1:29" s="9" customFormat="1" ht="21" customHeight="1">
      <c r="A128" s="252"/>
      <c r="B128" s="74" t="s">
        <v>12</v>
      </c>
      <c r="C128" s="74" t="s">
        <v>33</v>
      </c>
      <c r="D128" s="74" t="s">
        <v>298</v>
      </c>
      <c r="E128" s="74" t="s">
        <v>18</v>
      </c>
      <c r="F128" s="75" t="s">
        <v>299</v>
      </c>
      <c r="G128" s="76"/>
      <c r="H128" s="76"/>
      <c r="I128" s="76"/>
      <c r="J128" s="72">
        <f t="shared" si="9"/>
        <v>0</v>
      </c>
      <c r="K128" s="76">
        <v>13500</v>
      </c>
      <c r="L128" s="73">
        <f>(K128-J128)/K128*100</f>
        <v>100</v>
      </c>
      <c r="M128" s="46">
        <f>K128-J128</f>
        <v>13500</v>
      </c>
      <c r="N128" s="15"/>
      <c r="O128" s="15"/>
      <c r="P128" s="15"/>
      <c r="Q128" s="15"/>
      <c r="R128" s="15"/>
      <c r="S128" s="15"/>
      <c r="T128" s="16"/>
      <c r="U128" s="16"/>
      <c r="V128" s="16"/>
      <c r="W128" s="16"/>
      <c r="X128" s="16"/>
      <c r="Y128" s="16"/>
      <c r="Z128" s="13"/>
      <c r="AA128" s="13"/>
      <c r="AB128" s="16"/>
      <c r="AC128" s="8"/>
    </row>
    <row r="129" spans="1:41" s="9" customFormat="1" ht="21" customHeight="1">
      <c r="A129" s="252"/>
      <c r="B129" s="74" t="s">
        <v>12</v>
      </c>
      <c r="C129" s="74" t="s">
        <v>33</v>
      </c>
      <c r="D129" s="74" t="s">
        <v>127</v>
      </c>
      <c r="E129" s="74" t="s">
        <v>18</v>
      </c>
      <c r="F129" s="75" t="s">
        <v>248</v>
      </c>
      <c r="G129" s="76"/>
      <c r="H129" s="76"/>
      <c r="I129" s="76"/>
      <c r="J129" s="72">
        <f t="shared" si="9"/>
        <v>0</v>
      </c>
      <c r="K129" s="76">
        <v>800</v>
      </c>
      <c r="L129" s="73">
        <f t="shared" si="10"/>
        <v>100</v>
      </c>
      <c r="M129" s="46">
        <f t="shared" si="11"/>
        <v>800</v>
      </c>
      <c r="N129" s="15"/>
      <c r="O129" s="15"/>
      <c r="P129" s="15"/>
      <c r="Q129" s="15"/>
      <c r="R129" s="15"/>
      <c r="S129" s="15"/>
      <c r="T129" s="16"/>
      <c r="U129" s="16"/>
      <c r="V129" s="16"/>
      <c r="W129" s="16"/>
      <c r="X129" s="16"/>
      <c r="Y129" s="16"/>
      <c r="Z129" s="13"/>
      <c r="AA129" s="13"/>
      <c r="AB129" s="16"/>
      <c r="AC129" s="8"/>
    </row>
    <row r="130" spans="1:41" s="9" customFormat="1" ht="21" customHeight="1">
      <c r="A130" s="252"/>
      <c r="B130" s="74" t="s">
        <v>12</v>
      </c>
      <c r="C130" s="74" t="s">
        <v>33</v>
      </c>
      <c r="D130" s="74" t="s">
        <v>103</v>
      </c>
      <c r="E130" s="74" t="s">
        <v>20</v>
      </c>
      <c r="F130" s="75" t="s">
        <v>250</v>
      </c>
      <c r="G130" s="76"/>
      <c r="H130" s="76"/>
      <c r="I130" s="76"/>
      <c r="J130" s="72">
        <f t="shared" si="9"/>
        <v>0</v>
      </c>
      <c r="K130" s="76">
        <v>6000</v>
      </c>
      <c r="L130" s="73">
        <f t="shared" si="10"/>
        <v>100</v>
      </c>
      <c r="M130" s="46">
        <f t="shared" si="11"/>
        <v>6000</v>
      </c>
      <c r="N130" s="15"/>
      <c r="O130" s="15"/>
      <c r="P130" s="15"/>
      <c r="Q130" s="15"/>
      <c r="R130" s="15"/>
      <c r="S130" s="15"/>
      <c r="T130" s="16"/>
      <c r="U130" s="16"/>
      <c r="V130" s="16"/>
      <c r="W130" s="16"/>
      <c r="X130" s="16"/>
      <c r="Y130" s="16"/>
      <c r="Z130" s="13"/>
      <c r="AA130" s="13"/>
      <c r="AB130" s="16"/>
      <c r="AC130" s="8"/>
    </row>
    <row r="131" spans="1:41" s="9" customFormat="1" ht="36" customHeight="1">
      <c r="A131" s="252"/>
      <c r="B131" s="74" t="s">
        <v>12</v>
      </c>
      <c r="C131" s="74" t="s">
        <v>33</v>
      </c>
      <c r="D131" s="74" t="s">
        <v>112</v>
      </c>
      <c r="E131" s="74" t="s">
        <v>4</v>
      </c>
      <c r="F131" s="75" t="s">
        <v>190</v>
      </c>
      <c r="G131" s="76"/>
      <c r="H131" s="76"/>
      <c r="I131" s="76"/>
      <c r="J131" s="72">
        <f t="shared" si="9"/>
        <v>0</v>
      </c>
      <c r="K131" s="76">
        <v>110300</v>
      </c>
      <c r="L131" s="73">
        <f t="shared" si="10"/>
        <v>100</v>
      </c>
      <c r="M131" s="46">
        <f t="shared" si="11"/>
        <v>110300</v>
      </c>
      <c r="N131" s="15"/>
      <c r="O131" s="15"/>
      <c r="P131" s="15"/>
      <c r="Q131" s="15"/>
      <c r="R131" s="15"/>
      <c r="S131" s="15"/>
      <c r="T131" s="16"/>
      <c r="U131" s="16"/>
      <c r="V131" s="16"/>
      <c r="W131" s="16"/>
      <c r="X131" s="16"/>
      <c r="Y131" s="16"/>
      <c r="Z131" s="13"/>
      <c r="AA131" s="13"/>
      <c r="AB131" s="16"/>
      <c r="AC131" s="8"/>
    </row>
    <row r="132" spans="1:41" s="9" customFormat="1" ht="33.75" customHeight="1">
      <c r="A132" s="252"/>
      <c r="B132" s="74" t="s">
        <v>12</v>
      </c>
      <c r="C132" s="74" t="s">
        <v>176</v>
      </c>
      <c r="D132" s="74" t="s">
        <v>112</v>
      </c>
      <c r="E132" s="74" t="s">
        <v>4</v>
      </c>
      <c r="F132" s="75" t="s">
        <v>281</v>
      </c>
      <c r="G132" s="76"/>
      <c r="H132" s="76"/>
      <c r="I132" s="76">
        <v>250500</v>
      </c>
      <c r="J132" s="72">
        <f t="shared" si="9"/>
        <v>250500</v>
      </c>
      <c r="K132" s="76">
        <v>2370000</v>
      </c>
      <c r="L132" s="73">
        <f t="shared" si="10"/>
        <v>89.430379746835442</v>
      </c>
      <c r="M132" s="46">
        <f t="shared" si="11"/>
        <v>2119500</v>
      </c>
      <c r="N132" s="15"/>
      <c r="O132" s="15"/>
      <c r="P132" s="15"/>
      <c r="Q132" s="15"/>
      <c r="R132" s="15"/>
      <c r="S132" s="15"/>
      <c r="T132" s="16"/>
      <c r="U132" s="16"/>
      <c r="V132" s="16"/>
      <c r="W132" s="16"/>
      <c r="X132" s="16"/>
      <c r="Y132" s="16"/>
      <c r="Z132" s="13"/>
      <c r="AA132" s="13"/>
      <c r="AB132" s="16"/>
      <c r="AC132" s="8"/>
    </row>
    <row r="133" spans="1:41" s="9" customFormat="1" ht="34.5" customHeight="1">
      <c r="A133" s="252"/>
      <c r="B133" s="70" t="s">
        <v>12</v>
      </c>
      <c r="C133" s="70" t="s">
        <v>150</v>
      </c>
      <c r="D133" s="70" t="s">
        <v>112</v>
      </c>
      <c r="E133" s="70" t="s">
        <v>53</v>
      </c>
      <c r="F133" s="71" t="s">
        <v>155</v>
      </c>
      <c r="G133" s="72"/>
      <c r="H133" s="72"/>
      <c r="I133" s="72"/>
      <c r="J133" s="90">
        <f t="shared" ref="J133:J141" si="12">G133+H133+I133</f>
        <v>0</v>
      </c>
      <c r="K133" s="72">
        <f>3540000+1550000-352900</f>
        <v>4737100</v>
      </c>
      <c r="L133" s="73">
        <f t="shared" ref="L133:L145" si="13">(K133-J133)/K133*100</f>
        <v>100</v>
      </c>
      <c r="M133" s="46">
        <f t="shared" ref="M133:M142" si="14">K133-J133</f>
        <v>4737100</v>
      </c>
      <c r="N133" s="15"/>
      <c r="O133" s="15"/>
      <c r="P133" s="15"/>
      <c r="Q133" s="15"/>
      <c r="R133" s="15"/>
      <c r="S133" s="15"/>
      <c r="T133" s="16"/>
      <c r="U133" s="16"/>
      <c r="V133" s="16"/>
      <c r="W133" s="16"/>
      <c r="X133" s="16"/>
      <c r="Y133" s="16"/>
      <c r="Z133" s="13"/>
      <c r="AA133" s="13"/>
      <c r="AB133" s="16"/>
      <c r="AC133" s="8"/>
    </row>
    <row r="134" spans="1:41" s="9" customFormat="1" ht="33" customHeight="1">
      <c r="A134" s="252"/>
      <c r="B134" s="70" t="s">
        <v>12</v>
      </c>
      <c r="C134" s="70" t="s">
        <v>152</v>
      </c>
      <c r="D134" s="70" t="s">
        <v>113</v>
      </c>
      <c r="E134" s="70" t="s">
        <v>53</v>
      </c>
      <c r="F134" s="71" t="s">
        <v>156</v>
      </c>
      <c r="G134" s="72"/>
      <c r="H134" s="72"/>
      <c r="I134" s="72"/>
      <c r="J134" s="72">
        <f t="shared" si="12"/>
        <v>0</v>
      </c>
      <c r="K134" s="72">
        <v>9300</v>
      </c>
      <c r="L134" s="73">
        <f t="shared" si="13"/>
        <v>100</v>
      </c>
      <c r="M134" s="46">
        <f t="shared" si="14"/>
        <v>9300</v>
      </c>
      <c r="N134" s="15"/>
      <c r="O134" s="15"/>
      <c r="P134" s="15"/>
      <c r="Q134" s="15"/>
      <c r="R134" s="15"/>
      <c r="S134" s="15"/>
      <c r="T134" s="16"/>
      <c r="U134" s="16"/>
      <c r="V134" s="16"/>
      <c r="W134" s="16"/>
      <c r="X134" s="16"/>
      <c r="Y134" s="16"/>
      <c r="Z134" s="13"/>
      <c r="AA134" s="13"/>
      <c r="AB134" s="16"/>
      <c r="AC134" s="8"/>
    </row>
    <row r="135" spans="1:41" s="9" customFormat="1" ht="32.25" customHeight="1">
      <c r="A135" s="252"/>
      <c r="B135" s="70" t="s">
        <v>12</v>
      </c>
      <c r="C135" s="70" t="s">
        <v>153</v>
      </c>
      <c r="D135" s="70" t="s">
        <v>113</v>
      </c>
      <c r="E135" s="70" t="s">
        <v>53</v>
      </c>
      <c r="F135" s="71" t="s">
        <v>86</v>
      </c>
      <c r="G135" s="72"/>
      <c r="H135" s="72"/>
      <c r="I135" s="72"/>
      <c r="J135" s="72">
        <f t="shared" si="12"/>
        <v>0</v>
      </c>
      <c r="K135" s="72">
        <f>452900+320000-120500</f>
        <v>652400</v>
      </c>
      <c r="L135" s="73">
        <f t="shared" si="13"/>
        <v>100</v>
      </c>
      <c r="M135" s="46">
        <f t="shared" si="14"/>
        <v>652400</v>
      </c>
      <c r="N135" s="15"/>
      <c r="O135" s="15"/>
      <c r="P135" s="15"/>
      <c r="Q135" s="15"/>
      <c r="R135" s="15"/>
      <c r="S135" s="15"/>
      <c r="T135" s="16"/>
      <c r="U135" s="16"/>
      <c r="V135" s="16"/>
      <c r="W135" s="16"/>
      <c r="X135" s="16"/>
      <c r="Y135" s="16"/>
      <c r="Z135" s="13"/>
      <c r="AA135" s="13"/>
      <c r="AB135" s="16"/>
      <c r="AC135" s="8"/>
    </row>
    <row r="136" spans="1:41" s="9" customFormat="1" ht="29.25" customHeight="1">
      <c r="A136" s="252"/>
      <c r="B136" s="70" t="s">
        <v>12</v>
      </c>
      <c r="C136" s="70" t="s">
        <v>154</v>
      </c>
      <c r="D136" s="70" t="s">
        <v>112</v>
      </c>
      <c r="E136" s="70" t="s">
        <v>53</v>
      </c>
      <c r="F136" s="71" t="s">
        <v>157</v>
      </c>
      <c r="G136" s="72"/>
      <c r="H136" s="72"/>
      <c r="I136" s="72"/>
      <c r="J136" s="72">
        <f t="shared" si="12"/>
        <v>0</v>
      </c>
      <c r="K136" s="72">
        <f>3542300+80000</f>
        <v>3622300</v>
      </c>
      <c r="L136" s="73">
        <f t="shared" si="13"/>
        <v>100</v>
      </c>
      <c r="M136" s="46">
        <f t="shared" si="14"/>
        <v>3622300</v>
      </c>
      <c r="N136" s="15"/>
      <c r="O136" s="15"/>
      <c r="P136" s="15"/>
      <c r="Q136" s="15"/>
      <c r="R136" s="15"/>
      <c r="S136" s="15"/>
      <c r="T136" s="16"/>
      <c r="U136" s="16"/>
      <c r="V136" s="16"/>
      <c r="W136" s="16"/>
      <c r="X136" s="16"/>
      <c r="Y136" s="16"/>
      <c r="Z136" s="13"/>
      <c r="AA136" s="13"/>
      <c r="AB136" s="16"/>
      <c r="AC136" s="8"/>
    </row>
    <row r="137" spans="1:41" s="9" customFormat="1" ht="29.25" customHeight="1">
      <c r="A137" s="252"/>
      <c r="B137" s="70" t="s">
        <v>12</v>
      </c>
      <c r="C137" s="70" t="s">
        <v>186</v>
      </c>
      <c r="D137" s="70" t="s">
        <v>151</v>
      </c>
      <c r="E137" s="70" t="s">
        <v>15</v>
      </c>
      <c r="F137" s="71" t="s">
        <v>262</v>
      </c>
      <c r="G137" s="72"/>
      <c r="H137" s="72">
        <v>32</v>
      </c>
      <c r="I137" s="72"/>
      <c r="J137" s="72">
        <f t="shared" si="12"/>
        <v>32</v>
      </c>
      <c r="K137" s="72">
        <v>31000</v>
      </c>
      <c r="L137" s="73">
        <f t="shared" si="13"/>
        <v>99.896774193548382</v>
      </c>
      <c r="M137" s="46">
        <f t="shared" si="14"/>
        <v>30968</v>
      </c>
      <c r="N137" s="15"/>
      <c r="O137" s="15"/>
      <c r="P137" s="15"/>
      <c r="Q137" s="15"/>
      <c r="R137" s="15"/>
      <c r="S137" s="15"/>
      <c r="T137" s="16"/>
      <c r="U137" s="16"/>
      <c r="V137" s="16"/>
      <c r="W137" s="16"/>
      <c r="X137" s="16"/>
      <c r="Y137" s="16"/>
      <c r="Z137" s="13"/>
      <c r="AA137" s="13"/>
      <c r="AB137" s="16"/>
      <c r="AC137" s="8"/>
    </row>
    <row r="138" spans="1:41" s="9" customFormat="1" ht="29.25" customHeight="1">
      <c r="A138" s="252"/>
      <c r="B138" s="70" t="s">
        <v>12</v>
      </c>
      <c r="C138" s="70" t="s">
        <v>177</v>
      </c>
      <c r="D138" s="70" t="s">
        <v>133</v>
      </c>
      <c r="E138" s="70" t="s">
        <v>4</v>
      </c>
      <c r="F138" s="71" t="s">
        <v>256</v>
      </c>
      <c r="G138" s="72">
        <v>12.45</v>
      </c>
      <c r="H138" s="72"/>
      <c r="I138" s="72"/>
      <c r="J138" s="72">
        <f t="shared" si="12"/>
        <v>12.45</v>
      </c>
      <c r="K138" s="72">
        <v>258000</v>
      </c>
      <c r="L138" s="73">
        <f t="shared" si="13"/>
        <v>99.995174418604648</v>
      </c>
      <c r="M138" s="46">
        <f t="shared" si="14"/>
        <v>257987.55</v>
      </c>
      <c r="N138" s="15"/>
      <c r="O138" s="15"/>
      <c r="P138" s="15"/>
      <c r="Q138" s="15"/>
      <c r="R138" s="15"/>
      <c r="S138" s="15"/>
      <c r="T138" s="16"/>
      <c r="U138" s="16"/>
      <c r="V138" s="16"/>
      <c r="W138" s="16"/>
      <c r="X138" s="16"/>
      <c r="Y138" s="16"/>
      <c r="Z138" s="13"/>
      <c r="AA138" s="13"/>
      <c r="AB138" s="16"/>
      <c r="AC138" s="8"/>
    </row>
    <row r="139" spans="1:41" s="9" customFormat="1" ht="33" customHeight="1">
      <c r="A139" s="252"/>
      <c r="B139" s="70" t="s">
        <v>21</v>
      </c>
      <c r="C139" s="70" t="s">
        <v>167</v>
      </c>
      <c r="D139" s="70" t="s">
        <v>133</v>
      </c>
      <c r="E139" s="70" t="s">
        <v>4</v>
      </c>
      <c r="F139" s="107" t="s">
        <v>168</v>
      </c>
      <c r="G139" s="72"/>
      <c r="H139" s="72"/>
      <c r="I139" s="72">
        <v>35</v>
      </c>
      <c r="J139" s="72">
        <f t="shared" si="12"/>
        <v>35</v>
      </c>
      <c r="K139" s="72">
        <f>22800-3000</f>
        <v>19800</v>
      </c>
      <c r="L139" s="73">
        <f t="shared" si="13"/>
        <v>99.823232323232318</v>
      </c>
      <c r="M139" s="46">
        <f t="shared" si="14"/>
        <v>19765</v>
      </c>
      <c r="N139" s="15"/>
      <c r="O139" s="15"/>
      <c r="P139" s="15"/>
      <c r="Q139" s="15"/>
      <c r="R139" s="15"/>
      <c r="S139" s="15"/>
      <c r="T139" s="16"/>
      <c r="U139" s="16"/>
      <c r="V139" s="16"/>
      <c r="W139" s="16"/>
      <c r="X139" s="16"/>
      <c r="Y139" s="16"/>
      <c r="Z139" s="13"/>
      <c r="AA139" s="13"/>
      <c r="AB139" s="16"/>
      <c r="AC139" s="8"/>
    </row>
    <row r="140" spans="1:41" s="9" customFormat="1" ht="21.75" customHeight="1">
      <c r="A140" s="252"/>
      <c r="B140" s="70" t="s">
        <v>21</v>
      </c>
      <c r="C140" s="70" t="s">
        <v>32</v>
      </c>
      <c r="D140" s="70" t="s">
        <v>141</v>
      </c>
      <c r="E140" s="70" t="s">
        <v>7</v>
      </c>
      <c r="F140" s="71" t="s">
        <v>24</v>
      </c>
      <c r="G140" s="72"/>
      <c r="H140" s="72"/>
      <c r="I140" s="72"/>
      <c r="J140" s="72">
        <f t="shared" si="12"/>
        <v>0</v>
      </c>
      <c r="K140" s="72">
        <f>9716100+671000</f>
        <v>10387100</v>
      </c>
      <c r="L140" s="73">
        <f t="shared" si="13"/>
        <v>100</v>
      </c>
      <c r="M140" s="46">
        <f t="shared" si="14"/>
        <v>10387100</v>
      </c>
      <c r="N140" s="15"/>
      <c r="O140" s="15"/>
      <c r="P140" s="15"/>
      <c r="Q140" s="15"/>
      <c r="R140" s="15"/>
      <c r="S140" s="15"/>
      <c r="T140" s="16"/>
      <c r="U140" s="16"/>
      <c r="V140" s="16"/>
      <c r="W140" s="16"/>
      <c r="X140" s="16"/>
      <c r="Y140" s="16"/>
      <c r="Z140" s="13"/>
      <c r="AA140" s="13"/>
      <c r="AB140" s="16"/>
      <c r="AC140" s="8"/>
    </row>
    <row r="141" spans="1:41" s="9" customFormat="1" ht="23.25" customHeight="1" thickBot="1">
      <c r="A141" s="253"/>
      <c r="B141" s="78" t="s">
        <v>21</v>
      </c>
      <c r="C141" s="78" t="s">
        <v>32</v>
      </c>
      <c r="D141" s="78" t="s">
        <v>141</v>
      </c>
      <c r="E141" s="78" t="s">
        <v>8</v>
      </c>
      <c r="F141" s="79" t="s">
        <v>41</v>
      </c>
      <c r="G141" s="80">
        <v>15379.3</v>
      </c>
      <c r="H141" s="80"/>
      <c r="I141" s="80"/>
      <c r="J141" s="80">
        <f t="shared" si="12"/>
        <v>15379.3</v>
      </c>
      <c r="K141" s="80">
        <f>2980100+90800+202600-52000+5400</f>
        <v>3226900</v>
      </c>
      <c r="L141" s="81">
        <f t="shared" si="13"/>
        <v>99.523403266292732</v>
      </c>
      <c r="M141" s="47">
        <f t="shared" si="14"/>
        <v>3211520.7</v>
      </c>
      <c r="N141" s="15"/>
      <c r="O141" s="15"/>
      <c r="P141" s="15"/>
      <c r="Q141" s="15"/>
      <c r="R141" s="15"/>
      <c r="S141" s="15"/>
      <c r="T141" s="16"/>
      <c r="U141" s="16"/>
      <c r="V141" s="16"/>
      <c r="W141" s="16"/>
      <c r="X141" s="16"/>
      <c r="Y141" s="16"/>
      <c r="Z141" s="13"/>
      <c r="AA141" s="13"/>
      <c r="AB141" s="16"/>
      <c r="AC141" s="8"/>
    </row>
    <row r="142" spans="1:41" s="175" customFormat="1" ht="33.75" customHeight="1" thickBot="1">
      <c r="A142" s="167"/>
      <c r="B142" s="168">
        <v>1003</v>
      </c>
      <c r="C142" s="169" t="s">
        <v>185</v>
      </c>
      <c r="D142" s="168">
        <v>321</v>
      </c>
      <c r="E142" s="168">
        <v>263</v>
      </c>
      <c r="F142" s="174" t="s">
        <v>283</v>
      </c>
      <c r="G142" s="171"/>
      <c r="H142" s="186"/>
      <c r="I142" s="171"/>
      <c r="J142" s="104">
        <f>G142+H142+I142</f>
        <v>0</v>
      </c>
      <c r="K142" s="104">
        <v>3000000</v>
      </c>
      <c r="L142" s="105">
        <f>(K142-J142)/K142*100</f>
        <v>100</v>
      </c>
      <c r="M142" s="47">
        <f t="shared" si="14"/>
        <v>3000000</v>
      </c>
      <c r="N142" s="183"/>
      <c r="O142" s="183"/>
      <c r="P142" s="183"/>
    </row>
    <row r="143" spans="1:41" s="7" customFormat="1" ht="30" customHeight="1">
      <c r="A143" s="109"/>
      <c r="B143" s="261" t="s">
        <v>196</v>
      </c>
      <c r="C143" s="262"/>
      <c r="D143" s="262"/>
      <c r="E143" s="262"/>
      <c r="F143" s="263"/>
      <c r="G143" s="110">
        <f>SUM(G5:G141)</f>
        <v>94674.42</v>
      </c>
      <c r="H143" s="110">
        <f>SUM(H5:H141)</f>
        <v>9606.82</v>
      </c>
      <c r="I143" s="110">
        <f>SUM(I5:I142)</f>
        <v>271394.21000000002</v>
      </c>
      <c r="J143" s="110">
        <f>SUM(J5:J142)</f>
        <v>390620.25</v>
      </c>
      <c r="K143" s="110">
        <f>SUM(K5:K142)</f>
        <v>1398962458.4000001</v>
      </c>
      <c r="L143" s="50">
        <f>(K143-J143)/K143*100</f>
        <v>99.972077860441885</v>
      </c>
      <c r="M143" s="49">
        <f>SUM(M5:M141)</f>
        <v>1395571838.1500001</v>
      </c>
      <c r="N143" s="37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s="177" customFormat="1" ht="30" customHeight="1" thickBot="1">
      <c r="A144" s="176"/>
      <c r="B144" s="258" t="s">
        <v>195</v>
      </c>
      <c r="C144" s="259"/>
      <c r="D144" s="259"/>
      <c r="E144" s="259"/>
      <c r="F144" s="260"/>
      <c r="G144" s="80">
        <f>G90+G91+G92+G94+G95+G96+G97+G98+G99+G101+G103+G104+G102</f>
        <v>0</v>
      </c>
      <c r="H144" s="80"/>
      <c r="I144" s="80">
        <f>I90+I91+I92+I94+I95+I96+I97+I98+I101+I103+I104+I99+I102</f>
        <v>0</v>
      </c>
      <c r="J144" s="80">
        <f>J90+J91+J92+J94+J95+J96+J97+J98+J99+J103+J104+J101+J102</f>
        <v>0</v>
      </c>
      <c r="K144" s="80">
        <f>SUM(K90:K104)</f>
        <v>25176200</v>
      </c>
      <c r="L144" s="81">
        <f t="shared" si="13"/>
        <v>100</v>
      </c>
      <c r="M144" s="173"/>
      <c r="N144" s="11"/>
      <c r="O144" s="11"/>
      <c r="P144" s="11"/>
    </row>
    <row r="145" spans="1:16" s="172" customFormat="1" ht="33.75" customHeight="1" thickBot="1">
      <c r="A145" s="167" t="s">
        <v>272</v>
      </c>
      <c r="B145" s="168">
        <v>1003</v>
      </c>
      <c r="C145" s="169" t="s">
        <v>271</v>
      </c>
      <c r="D145" s="168">
        <v>314</v>
      </c>
      <c r="E145" s="168">
        <v>262</v>
      </c>
      <c r="F145" s="170" t="s">
        <v>270</v>
      </c>
      <c r="G145" s="171"/>
      <c r="H145" s="186">
        <v>48.02</v>
      </c>
      <c r="I145" s="171"/>
      <c r="J145" s="171"/>
      <c r="K145" s="184">
        <v>500</v>
      </c>
      <c r="L145" s="105">
        <f t="shared" si="13"/>
        <v>100</v>
      </c>
      <c r="M145" s="57"/>
      <c r="N145" s="185"/>
      <c r="O145" s="185"/>
      <c r="P145" s="185"/>
    </row>
    <row r="146" spans="1:16" s="12" customFormat="1">
      <c r="A146" s="111"/>
      <c r="B146" s="112"/>
      <c r="C146" s="112"/>
      <c r="D146" s="112"/>
      <c r="E146" s="112"/>
      <c r="F146" s="112" t="s">
        <v>237</v>
      </c>
      <c r="G146" s="34">
        <v>1086777041.5599999</v>
      </c>
      <c r="H146" s="34">
        <v>290349397.24000001</v>
      </c>
      <c r="I146" s="34"/>
      <c r="J146" s="33"/>
      <c r="K146" s="33"/>
      <c r="L146" s="64"/>
      <c r="M146" s="57"/>
      <c r="N146" s="8"/>
      <c r="O146" s="8"/>
      <c r="P146" s="8"/>
    </row>
    <row r="147" spans="1:16" s="12" customFormat="1">
      <c r="A147" s="111"/>
      <c r="B147" s="112"/>
      <c r="C147" s="112"/>
      <c r="D147" s="112"/>
      <c r="E147" s="112"/>
      <c r="F147" s="112" t="s">
        <v>238</v>
      </c>
      <c r="G147" s="34">
        <f>G146-G143</f>
        <v>1086682367.1399999</v>
      </c>
      <c r="H147" s="34">
        <f>H146-H143</f>
        <v>290339790.42000002</v>
      </c>
      <c r="I147" s="34"/>
      <c r="J147" s="33"/>
      <c r="K147" s="33"/>
      <c r="L147" s="64"/>
      <c r="M147" s="56"/>
      <c r="N147" s="8"/>
      <c r="O147" s="8"/>
      <c r="P147" s="8"/>
    </row>
    <row r="148" spans="1:16" s="12" customFormat="1" ht="20.25">
      <c r="A148" s="111"/>
      <c r="B148" s="112"/>
      <c r="C148" s="112"/>
      <c r="D148" s="112"/>
      <c r="E148" s="112"/>
      <c r="F148" s="112" t="s">
        <v>95</v>
      </c>
      <c r="G148" s="34">
        <f>G147/G146*100</f>
        <v>99.991288514904198</v>
      </c>
      <c r="H148" s="33">
        <f>H147/H146*100</f>
        <v>99.996691289842062</v>
      </c>
      <c r="I148" s="34"/>
      <c r="J148" s="33"/>
      <c r="K148" s="33"/>
      <c r="L148" s="64"/>
      <c r="M148" s="56"/>
      <c r="N148" s="15"/>
      <c r="O148" s="8"/>
      <c r="P148" s="8"/>
    </row>
    <row r="149" spans="1:16" s="12" customFormat="1">
      <c r="A149" s="111"/>
      <c r="B149" s="112"/>
      <c r="C149" s="112"/>
      <c r="D149" s="112"/>
      <c r="E149" s="112"/>
      <c r="F149" s="112"/>
      <c r="G149" s="34"/>
      <c r="H149" s="33"/>
      <c r="I149" s="33"/>
      <c r="J149" s="33"/>
      <c r="K149" s="33"/>
      <c r="L149" s="64"/>
      <c r="M149" s="56"/>
      <c r="N149" s="8"/>
      <c r="O149" s="8"/>
      <c r="P149" s="8"/>
    </row>
    <row r="150" spans="1:16" s="12" customFormat="1">
      <c r="A150" s="111"/>
      <c r="B150" s="112"/>
      <c r="C150" s="112"/>
      <c r="D150" s="112"/>
      <c r="E150" s="112"/>
      <c r="F150" s="112"/>
      <c r="G150" s="34"/>
      <c r="H150" s="33"/>
      <c r="I150" s="33"/>
      <c r="J150" s="33"/>
      <c r="K150" s="33"/>
      <c r="L150" s="64"/>
      <c r="M150" s="56"/>
      <c r="N150" s="8"/>
      <c r="O150" s="8"/>
      <c r="P150" s="8"/>
    </row>
    <row r="151" spans="1:16" s="12" customFormat="1">
      <c r="A151" s="111"/>
      <c r="B151" s="112"/>
      <c r="C151" s="112"/>
      <c r="D151" s="112"/>
      <c r="E151" s="112"/>
      <c r="F151" s="112"/>
      <c r="G151" s="34"/>
      <c r="H151" s="33"/>
      <c r="I151" s="33"/>
      <c r="J151" s="34"/>
      <c r="K151" s="33"/>
      <c r="L151" s="64"/>
      <c r="M151" s="56"/>
      <c r="N151" s="8"/>
      <c r="O151" s="8"/>
      <c r="P151" s="8"/>
    </row>
    <row r="152" spans="1:16" s="12" customFormat="1">
      <c r="A152" s="111"/>
      <c r="B152" s="112"/>
      <c r="C152" s="112"/>
      <c r="D152" s="112"/>
      <c r="E152" s="112"/>
      <c r="F152" s="112"/>
      <c r="G152" s="34"/>
      <c r="H152" s="33"/>
      <c r="I152" s="33"/>
      <c r="J152" s="33"/>
      <c r="K152" s="34"/>
      <c r="L152" s="64"/>
      <c r="M152" s="56"/>
      <c r="N152" s="8"/>
      <c r="O152" s="8"/>
      <c r="P152" s="8"/>
    </row>
    <row r="153" spans="1:16" s="12" customFormat="1">
      <c r="A153" s="111"/>
      <c r="B153" s="112"/>
      <c r="C153" s="112"/>
      <c r="D153" s="112"/>
      <c r="E153" s="112"/>
      <c r="F153" s="112"/>
      <c r="G153" s="34"/>
      <c r="H153" s="33"/>
      <c r="I153" s="33"/>
      <c r="J153" s="33"/>
      <c r="K153" s="33"/>
      <c r="L153" s="64"/>
      <c r="M153" s="56"/>
      <c r="N153" s="8"/>
      <c r="O153" s="8"/>
      <c r="P153" s="8"/>
    </row>
    <row r="154" spans="1:16" s="12" customFormat="1">
      <c r="A154" s="111"/>
      <c r="B154" s="112"/>
      <c r="C154" s="112"/>
      <c r="D154" s="112"/>
      <c r="E154" s="112"/>
      <c r="F154" s="112"/>
      <c r="G154" s="34"/>
      <c r="H154" s="33"/>
      <c r="I154" s="33"/>
      <c r="J154" s="33"/>
      <c r="K154" s="33"/>
      <c r="L154" s="64"/>
      <c r="M154" s="56"/>
      <c r="N154" s="8"/>
      <c r="O154" s="8"/>
      <c r="P154" s="8"/>
    </row>
    <row r="155" spans="1:16" s="12" customFormat="1">
      <c r="A155" s="111"/>
      <c r="B155" s="112"/>
      <c r="C155" s="112"/>
      <c r="D155" s="112"/>
      <c r="E155" s="112"/>
      <c r="F155" s="112"/>
      <c r="G155" s="34"/>
      <c r="H155" s="33"/>
      <c r="I155" s="33"/>
      <c r="J155" s="33"/>
      <c r="K155" s="33"/>
      <c r="L155" s="64"/>
      <c r="M155" s="56"/>
      <c r="N155" s="8"/>
      <c r="O155" s="8"/>
      <c r="P155" s="8"/>
    </row>
    <row r="156" spans="1:16" s="12" customFormat="1">
      <c r="A156" s="111"/>
      <c r="B156" s="112"/>
      <c r="C156" s="112"/>
      <c r="D156" s="112"/>
      <c r="E156" s="112"/>
      <c r="F156" s="112"/>
      <c r="G156" s="34"/>
      <c r="H156" s="33"/>
      <c r="I156" s="33"/>
      <c r="J156" s="33"/>
      <c r="K156" s="33"/>
      <c r="L156" s="64"/>
      <c r="M156" s="56"/>
      <c r="N156" s="8"/>
      <c r="O156" s="8"/>
      <c r="P156" s="8"/>
    </row>
    <row r="157" spans="1:16" s="12" customFormat="1">
      <c r="A157" s="111"/>
      <c r="B157" s="112"/>
      <c r="C157" s="112"/>
      <c r="D157" s="112"/>
      <c r="E157" s="112"/>
      <c r="F157" s="112"/>
      <c r="G157" s="34"/>
      <c r="H157" s="33"/>
      <c r="I157" s="33"/>
      <c r="J157" s="33"/>
      <c r="K157" s="33"/>
      <c r="L157" s="64"/>
      <c r="M157" s="56"/>
      <c r="N157" s="8"/>
      <c r="O157" s="8"/>
      <c r="P157" s="8"/>
    </row>
    <row r="158" spans="1:16" s="12" customFormat="1">
      <c r="A158" s="111"/>
      <c r="B158" s="112"/>
      <c r="C158" s="112"/>
      <c r="D158" s="112"/>
      <c r="E158" s="112"/>
      <c r="F158" s="112"/>
      <c r="G158" s="34"/>
      <c r="H158" s="33"/>
      <c r="I158" s="33"/>
      <c r="J158" s="33"/>
      <c r="K158" s="33"/>
      <c r="L158" s="64"/>
      <c r="M158" s="56"/>
      <c r="N158" s="8"/>
      <c r="O158" s="8"/>
      <c r="P158" s="8"/>
    </row>
    <row r="159" spans="1:16" s="12" customFormat="1">
      <c r="A159" s="111"/>
      <c r="B159" s="112"/>
      <c r="C159" s="112"/>
      <c r="D159" s="112"/>
      <c r="E159" s="112"/>
      <c r="F159" s="112"/>
      <c r="G159" s="34"/>
      <c r="H159" s="33"/>
      <c r="I159" s="33"/>
      <c r="J159" s="33"/>
      <c r="K159" s="33"/>
      <c r="L159" s="64"/>
      <c r="M159" s="56"/>
      <c r="N159" s="8"/>
      <c r="O159" s="8"/>
      <c r="P159" s="8"/>
    </row>
    <row r="160" spans="1:16" s="12" customFormat="1">
      <c r="A160" s="111"/>
      <c r="B160" s="112"/>
      <c r="C160" s="112"/>
      <c r="D160" s="112"/>
      <c r="E160" s="112"/>
      <c r="F160" s="112"/>
      <c r="G160" s="34"/>
      <c r="H160" s="33"/>
      <c r="I160" s="33"/>
      <c r="J160" s="33"/>
      <c r="K160" s="33"/>
      <c r="L160" s="64"/>
      <c r="M160" s="56"/>
      <c r="N160" s="8"/>
      <c r="O160" s="8"/>
      <c r="P160" s="8"/>
    </row>
    <row r="161" spans="1:16" s="12" customFormat="1">
      <c r="A161" s="111"/>
      <c r="B161" s="112"/>
      <c r="C161" s="112"/>
      <c r="D161" s="112"/>
      <c r="E161" s="112"/>
      <c r="F161" s="112"/>
      <c r="G161" s="34"/>
      <c r="H161" s="33"/>
      <c r="I161" s="33"/>
      <c r="J161" s="33"/>
      <c r="K161" s="33"/>
      <c r="L161" s="64"/>
      <c r="M161" s="56"/>
      <c r="N161" s="8"/>
      <c r="O161" s="8"/>
      <c r="P161" s="8"/>
    </row>
    <row r="162" spans="1:16" s="12" customFormat="1">
      <c r="A162" s="111"/>
      <c r="B162" s="112"/>
      <c r="C162" s="112"/>
      <c r="D162" s="112"/>
      <c r="E162" s="112"/>
      <c r="F162" s="112"/>
      <c r="G162" s="34"/>
      <c r="H162" s="33"/>
      <c r="I162" s="33"/>
      <c r="J162" s="33"/>
      <c r="K162" s="33"/>
      <c r="L162" s="64"/>
      <c r="M162" s="56"/>
      <c r="N162" s="8"/>
      <c r="O162" s="8"/>
      <c r="P162" s="8"/>
    </row>
    <row r="163" spans="1:16" s="12" customFormat="1">
      <c r="A163" s="111"/>
      <c r="B163" s="112"/>
      <c r="C163" s="112"/>
      <c r="D163" s="112"/>
      <c r="E163" s="112"/>
      <c r="F163" s="112"/>
      <c r="G163" s="34"/>
      <c r="H163" s="33"/>
      <c r="I163" s="33"/>
      <c r="J163" s="33"/>
      <c r="K163" s="33"/>
      <c r="L163" s="64"/>
      <c r="M163" s="56"/>
      <c r="N163" s="8"/>
      <c r="O163" s="8"/>
      <c r="P163" s="8"/>
    </row>
    <row r="164" spans="1:16" s="12" customFormat="1">
      <c r="A164" s="111"/>
      <c r="B164" s="112"/>
      <c r="C164" s="112"/>
      <c r="D164" s="112"/>
      <c r="E164" s="112"/>
      <c r="F164" s="112"/>
      <c r="G164" s="34"/>
      <c r="H164" s="33"/>
      <c r="I164" s="33"/>
      <c r="J164" s="33"/>
      <c r="K164" s="33"/>
      <c r="L164" s="64"/>
      <c r="M164" s="56"/>
      <c r="N164" s="8"/>
      <c r="O164" s="8"/>
      <c r="P164" s="8"/>
    </row>
    <row r="165" spans="1:16" s="12" customFormat="1">
      <c r="A165" s="111"/>
      <c r="B165" s="112"/>
      <c r="C165" s="112"/>
      <c r="D165" s="112"/>
      <c r="E165" s="112"/>
      <c r="F165" s="112"/>
      <c r="G165" s="34"/>
      <c r="H165" s="33"/>
      <c r="I165" s="33"/>
      <c r="J165" s="33"/>
      <c r="K165" s="33"/>
      <c r="L165" s="64"/>
      <c r="M165" s="56"/>
      <c r="N165" s="8"/>
      <c r="O165" s="8"/>
      <c r="P165" s="8"/>
    </row>
    <row r="166" spans="1:16" s="12" customFormat="1">
      <c r="A166" s="111"/>
      <c r="B166" s="112"/>
      <c r="C166" s="112"/>
      <c r="D166" s="112"/>
      <c r="E166" s="112"/>
      <c r="F166" s="112"/>
      <c r="G166" s="34"/>
      <c r="H166" s="33"/>
      <c r="I166" s="33"/>
      <c r="J166" s="33"/>
      <c r="K166" s="33"/>
      <c r="L166" s="64"/>
      <c r="M166" s="56"/>
      <c r="N166" s="8"/>
      <c r="O166" s="8"/>
      <c r="P166" s="8"/>
    </row>
    <row r="167" spans="1:16" s="12" customFormat="1">
      <c r="A167" s="111"/>
      <c r="B167" s="112"/>
      <c r="C167" s="112"/>
      <c r="D167" s="112"/>
      <c r="E167" s="112"/>
      <c r="F167" s="112"/>
      <c r="G167" s="34"/>
      <c r="H167" s="33"/>
      <c r="I167" s="33"/>
      <c r="J167" s="33"/>
      <c r="K167" s="33"/>
      <c r="L167" s="64"/>
      <c r="M167" s="56"/>
      <c r="N167" s="8"/>
      <c r="O167" s="8"/>
      <c r="P167" s="8"/>
    </row>
    <row r="168" spans="1:16" s="12" customFormat="1">
      <c r="A168" s="111"/>
      <c r="B168" s="112"/>
      <c r="C168" s="112"/>
      <c r="D168" s="112"/>
      <c r="E168" s="112"/>
      <c r="F168" s="112"/>
      <c r="G168" s="34"/>
      <c r="H168" s="33"/>
      <c r="I168" s="33"/>
      <c r="J168" s="33"/>
      <c r="K168" s="33"/>
      <c r="L168" s="64"/>
      <c r="M168" s="56"/>
      <c r="N168" s="8"/>
      <c r="O168" s="8"/>
      <c r="P168" s="8"/>
    </row>
    <row r="169" spans="1:16" s="12" customFormat="1">
      <c r="A169" s="111"/>
      <c r="B169" s="112"/>
      <c r="C169" s="112"/>
      <c r="D169" s="112"/>
      <c r="E169" s="112"/>
      <c r="F169" s="112"/>
      <c r="G169" s="34"/>
      <c r="H169" s="33"/>
      <c r="I169" s="33"/>
      <c r="J169" s="33"/>
      <c r="K169" s="33"/>
      <c r="L169" s="64"/>
      <c r="M169" s="56"/>
      <c r="N169" s="8"/>
      <c r="O169" s="8"/>
      <c r="P169" s="8"/>
    </row>
    <row r="170" spans="1:16" s="12" customFormat="1">
      <c r="A170" s="111"/>
      <c r="B170" s="112"/>
      <c r="C170" s="112"/>
      <c r="D170" s="112"/>
      <c r="E170" s="112"/>
      <c r="F170" s="112"/>
      <c r="G170" s="34"/>
      <c r="H170" s="33"/>
      <c r="I170" s="33"/>
      <c r="J170" s="33"/>
      <c r="K170" s="33"/>
      <c r="L170" s="64"/>
      <c r="M170" s="56"/>
      <c r="N170" s="8"/>
      <c r="O170" s="8"/>
      <c r="P170" s="8"/>
    </row>
    <row r="171" spans="1:16" s="12" customFormat="1">
      <c r="A171" s="111"/>
      <c r="B171" s="112"/>
      <c r="C171" s="112"/>
      <c r="D171" s="112"/>
      <c r="E171" s="112"/>
      <c r="F171" s="112"/>
      <c r="G171" s="34"/>
      <c r="H171" s="33"/>
      <c r="I171" s="33"/>
      <c r="J171" s="33"/>
      <c r="K171" s="33"/>
      <c r="L171" s="64"/>
      <c r="M171" s="56"/>
      <c r="N171" s="8"/>
      <c r="O171" s="8"/>
      <c r="P171" s="8"/>
    </row>
    <row r="172" spans="1:16" s="12" customFormat="1">
      <c r="A172" s="111"/>
      <c r="B172" s="112"/>
      <c r="C172" s="112"/>
      <c r="D172" s="112"/>
      <c r="E172" s="112"/>
      <c r="F172" s="112"/>
      <c r="G172" s="34"/>
      <c r="H172" s="33"/>
      <c r="I172" s="33"/>
      <c r="J172" s="33"/>
      <c r="K172" s="33"/>
      <c r="L172" s="64"/>
      <c r="M172" s="56"/>
      <c r="N172" s="8"/>
      <c r="O172" s="8"/>
      <c r="P172" s="8"/>
    </row>
    <row r="173" spans="1:16" s="12" customFormat="1">
      <c r="A173" s="111"/>
      <c r="B173" s="112"/>
      <c r="C173" s="112"/>
      <c r="D173" s="112"/>
      <c r="E173" s="112"/>
      <c r="F173" s="112"/>
      <c r="G173" s="34"/>
      <c r="H173" s="33"/>
      <c r="I173" s="33"/>
      <c r="J173" s="33"/>
      <c r="K173" s="33"/>
      <c r="L173" s="64"/>
      <c r="M173" s="56"/>
      <c r="N173" s="8"/>
      <c r="O173" s="8"/>
      <c r="P173" s="8"/>
    </row>
    <row r="174" spans="1:16" s="12" customFormat="1">
      <c r="A174" s="111"/>
      <c r="B174" s="112"/>
      <c r="C174" s="112"/>
      <c r="D174" s="112"/>
      <c r="E174" s="112"/>
      <c r="F174" s="112"/>
      <c r="G174" s="34"/>
      <c r="H174" s="33"/>
      <c r="I174" s="33"/>
      <c r="J174" s="33"/>
      <c r="K174" s="33"/>
      <c r="L174" s="64"/>
      <c r="M174" s="56"/>
      <c r="N174" s="8"/>
      <c r="O174" s="8"/>
      <c r="P174" s="8"/>
    </row>
    <row r="175" spans="1:16" s="12" customFormat="1">
      <c r="A175" s="111"/>
      <c r="B175" s="112"/>
      <c r="C175" s="112"/>
      <c r="D175" s="112"/>
      <c r="E175" s="112"/>
      <c r="F175" s="112"/>
      <c r="G175" s="34"/>
      <c r="H175" s="33"/>
      <c r="I175" s="33"/>
      <c r="J175" s="33"/>
      <c r="K175" s="33"/>
      <c r="L175" s="64"/>
      <c r="M175" s="56"/>
      <c r="N175" s="8"/>
      <c r="O175" s="8"/>
      <c r="P175" s="8"/>
    </row>
    <row r="176" spans="1:16" s="12" customFormat="1">
      <c r="A176" s="111"/>
      <c r="B176" s="112"/>
      <c r="C176" s="112"/>
      <c r="D176" s="112"/>
      <c r="E176" s="112"/>
      <c r="F176" s="112"/>
      <c r="G176" s="34"/>
      <c r="H176" s="33"/>
      <c r="I176" s="33"/>
      <c r="J176" s="33"/>
      <c r="K176" s="33"/>
      <c r="L176" s="64"/>
      <c r="M176" s="56"/>
      <c r="N176" s="8"/>
      <c r="O176" s="8"/>
      <c r="P176" s="8"/>
    </row>
    <row r="177" spans="1:16" s="12" customFormat="1">
      <c r="A177" s="111"/>
      <c r="B177" s="112"/>
      <c r="C177" s="112"/>
      <c r="D177" s="112"/>
      <c r="E177" s="112"/>
      <c r="F177" s="112"/>
      <c r="G177" s="34"/>
      <c r="H177" s="33"/>
      <c r="I177" s="33"/>
      <c r="J177" s="33"/>
      <c r="K177" s="33"/>
      <c r="L177" s="64"/>
      <c r="M177" s="56"/>
      <c r="N177" s="8"/>
      <c r="O177" s="8"/>
      <c r="P177" s="8"/>
    </row>
    <row r="178" spans="1:16" s="12" customFormat="1">
      <c r="A178" s="111"/>
      <c r="B178" s="112"/>
      <c r="C178" s="112"/>
      <c r="D178" s="112"/>
      <c r="E178" s="112"/>
      <c r="F178" s="112"/>
      <c r="G178" s="34"/>
      <c r="H178" s="33"/>
      <c r="I178" s="33"/>
      <c r="J178" s="33"/>
      <c r="K178" s="33"/>
      <c r="L178" s="64"/>
      <c r="M178" s="56"/>
      <c r="N178" s="8"/>
      <c r="O178" s="8"/>
      <c r="P178" s="8"/>
    </row>
    <row r="179" spans="1:16" s="12" customFormat="1">
      <c r="A179" s="111"/>
      <c r="B179" s="112"/>
      <c r="C179" s="112"/>
      <c r="D179" s="112"/>
      <c r="E179" s="112"/>
      <c r="F179" s="112"/>
      <c r="G179" s="34"/>
      <c r="H179" s="33"/>
      <c r="I179" s="33"/>
      <c r="J179" s="33"/>
      <c r="K179" s="33"/>
      <c r="L179" s="64"/>
      <c r="M179" s="56"/>
      <c r="N179" s="8"/>
      <c r="O179" s="8"/>
      <c r="P179" s="8"/>
    </row>
    <row r="180" spans="1:16" s="12" customFormat="1">
      <c r="A180" s="111"/>
      <c r="B180" s="112"/>
      <c r="C180" s="112"/>
      <c r="D180" s="112"/>
      <c r="E180" s="112"/>
      <c r="F180" s="112"/>
      <c r="G180" s="34"/>
      <c r="H180" s="33"/>
      <c r="I180" s="33"/>
      <c r="J180" s="33"/>
      <c r="K180" s="33"/>
      <c r="L180" s="64"/>
      <c r="M180" s="56"/>
      <c r="N180" s="8"/>
      <c r="O180" s="8"/>
      <c r="P180" s="8"/>
    </row>
    <row r="181" spans="1:16" s="12" customFormat="1">
      <c r="A181" s="111"/>
      <c r="B181" s="112"/>
      <c r="C181" s="112"/>
      <c r="D181" s="112"/>
      <c r="E181" s="112"/>
      <c r="F181" s="112"/>
      <c r="G181" s="34"/>
      <c r="H181" s="33"/>
      <c r="I181" s="33"/>
      <c r="J181" s="33"/>
      <c r="K181" s="33"/>
      <c r="L181" s="64"/>
      <c r="M181" s="56"/>
      <c r="N181" s="8"/>
      <c r="O181" s="8"/>
      <c r="P181" s="8"/>
    </row>
    <row r="182" spans="1:16" s="12" customFormat="1">
      <c r="A182" s="111"/>
      <c r="B182" s="112"/>
      <c r="C182" s="112"/>
      <c r="D182" s="112"/>
      <c r="E182" s="112"/>
      <c r="F182" s="112"/>
      <c r="G182" s="34"/>
      <c r="H182" s="33"/>
      <c r="I182" s="33"/>
      <c r="J182" s="33"/>
      <c r="K182" s="33"/>
      <c r="L182" s="64"/>
      <c r="M182" s="56"/>
      <c r="N182" s="8"/>
      <c r="O182" s="8"/>
      <c r="P182" s="8"/>
    </row>
    <row r="183" spans="1:16" s="12" customFormat="1">
      <c r="A183" s="111"/>
      <c r="B183" s="112"/>
      <c r="C183" s="112"/>
      <c r="D183" s="112"/>
      <c r="E183" s="112"/>
      <c r="F183" s="112"/>
      <c r="G183" s="34"/>
      <c r="H183" s="33"/>
      <c r="I183" s="33"/>
      <c r="J183" s="33"/>
      <c r="K183" s="33"/>
      <c r="L183" s="64"/>
      <c r="M183" s="56"/>
      <c r="N183" s="8"/>
      <c r="O183" s="8"/>
      <c r="P183" s="8"/>
    </row>
    <row r="184" spans="1:16" s="12" customFormat="1">
      <c r="A184" s="111"/>
      <c r="B184" s="112"/>
      <c r="C184" s="112"/>
      <c r="D184" s="112"/>
      <c r="E184" s="112"/>
      <c r="F184" s="112"/>
      <c r="G184" s="34"/>
      <c r="H184" s="33"/>
      <c r="I184" s="33"/>
      <c r="J184" s="33"/>
      <c r="K184" s="33"/>
      <c r="L184" s="64"/>
      <c r="M184" s="56"/>
      <c r="N184" s="8"/>
      <c r="O184" s="8"/>
      <c r="P184" s="8"/>
    </row>
    <row r="185" spans="1:16" s="12" customFormat="1">
      <c r="A185" s="111"/>
      <c r="B185" s="112"/>
      <c r="C185" s="112"/>
      <c r="D185" s="112"/>
      <c r="E185" s="112"/>
      <c r="F185" s="112"/>
      <c r="G185" s="34"/>
      <c r="H185" s="33"/>
      <c r="I185" s="33"/>
      <c r="J185" s="33"/>
      <c r="K185" s="33"/>
      <c r="L185" s="64"/>
      <c r="M185" s="56"/>
      <c r="N185" s="8"/>
      <c r="O185" s="8"/>
      <c r="P185" s="8"/>
    </row>
    <row r="186" spans="1:16" s="12" customFormat="1">
      <c r="A186" s="111"/>
      <c r="B186" s="112"/>
      <c r="C186" s="112"/>
      <c r="D186" s="112"/>
      <c r="E186" s="112"/>
      <c r="F186" s="112"/>
      <c r="G186" s="34"/>
      <c r="H186" s="33"/>
      <c r="I186" s="33"/>
      <c r="J186" s="33"/>
      <c r="K186" s="33"/>
      <c r="L186" s="64"/>
      <c r="M186" s="56"/>
      <c r="N186" s="8"/>
      <c r="O186" s="8"/>
      <c r="P186" s="8"/>
    </row>
    <row r="187" spans="1:16" s="12" customFormat="1">
      <c r="A187" s="111"/>
      <c r="B187" s="112"/>
      <c r="C187" s="112"/>
      <c r="D187" s="112"/>
      <c r="E187" s="112"/>
      <c r="F187" s="112"/>
      <c r="G187" s="34"/>
      <c r="H187" s="33"/>
      <c r="I187" s="33"/>
      <c r="J187" s="33"/>
      <c r="K187" s="33"/>
      <c r="L187" s="64"/>
      <c r="M187" s="56"/>
      <c r="N187" s="8"/>
      <c r="O187" s="8"/>
      <c r="P187" s="8"/>
    </row>
    <row r="188" spans="1:16" s="12" customFormat="1">
      <c r="A188" s="111"/>
      <c r="B188" s="112"/>
      <c r="C188" s="112"/>
      <c r="D188" s="112"/>
      <c r="E188" s="112"/>
      <c r="F188" s="112"/>
      <c r="G188" s="34"/>
      <c r="H188" s="33"/>
      <c r="I188" s="33"/>
      <c r="J188" s="33"/>
      <c r="K188" s="33"/>
      <c r="L188" s="64"/>
      <c r="M188" s="56"/>
      <c r="N188" s="8"/>
      <c r="O188" s="8"/>
      <c r="P188" s="8"/>
    </row>
    <row r="189" spans="1:16" s="12" customFormat="1">
      <c r="A189" s="111"/>
      <c r="B189" s="112"/>
      <c r="C189" s="112"/>
      <c r="D189" s="112"/>
      <c r="E189" s="112"/>
      <c r="F189" s="112"/>
      <c r="G189" s="34"/>
      <c r="H189" s="33"/>
      <c r="I189" s="33"/>
      <c r="J189" s="33"/>
      <c r="K189" s="33"/>
      <c r="L189" s="64"/>
      <c r="M189" s="56"/>
      <c r="N189" s="8"/>
      <c r="O189" s="8"/>
      <c r="P189" s="8"/>
    </row>
    <row r="190" spans="1:16" s="12" customFormat="1">
      <c r="A190" s="111"/>
      <c r="B190" s="112"/>
      <c r="C190" s="112"/>
      <c r="D190" s="112"/>
      <c r="E190" s="112"/>
      <c r="F190" s="112"/>
      <c r="G190" s="34"/>
      <c r="H190" s="33"/>
      <c r="I190" s="33"/>
      <c r="J190" s="33"/>
      <c r="K190" s="33"/>
      <c r="L190" s="64"/>
      <c r="M190" s="56"/>
      <c r="N190" s="8"/>
      <c r="O190" s="8"/>
      <c r="P190" s="8"/>
    </row>
    <row r="191" spans="1:16" s="12" customFormat="1">
      <c r="A191" s="111"/>
      <c r="B191" s="112"/>
      <c r="C191" s="112"/>
      <c r="D191" s="112"/>
      <c r="E191" s="112"/>
      <c r="F191" s="112"/>
      <c r="G191" s="34"/>
      <c r="H191" s="33"/>
      <c r="I191" s="33"/>
      <c r="J191" s="33"/>
      <c r="K191" s="33"/>
      <c r="L191" s="64"/>
      <c r="M191" s="56"/>
      <c r="N191" s="8"/>
      <c r="O191" s="8"/>
      <c r="P191" s="8"/>
    </row>
    <row r="192" spans="1:16" s="12" customFormat="1">
      <c r="A192" s="111"/>
      <c r="B192" s="112"/>
      <c r="C192" s="112"/>
      <c r="D192" s="112"/>
      <c r="E192" s="112"/>
      <c r="F192" s="112"/>
      <c r="G192" s="34"/>
      <c r="H192" s="33"/>
      <c r="I192" s="33"/>
      <c r="J192" s="33"/>
      <c r="K192" s="33"/>
      <c r="L192" s="64"/>
      <c r="M192" s="56"/>
      <c r="N192" s="8"/>
      <c r="O192" s="8"/>
      <c r="P192" s="8"/>
    </row>
    <row r="193" spans="1:16" s="12" customFormat="1">
      <c r="A193" s="111"/>
      <c r="B193" s="112"/>
      <c r="C193" s="112"/>
      <c r="D193" s="112"/>
      <c r="E193" s="112"/>
      <c r="F193" s="112"/>
      <c r="G193" s="34"/>
      <c r="H193" s="33"/>
      <c r="I193" s="33"/>
      <c r="J193" s="33"/>
      <c r="K193" s="33"/>
      <c r="L193" s="64"/>
      <c r="M193" s="56"/>
      <c r="N193" s="8"/>
      <c r="O193" s="8"/>
      <c r="P193" s="8"/>
    </row>
    <row r="194" spans="1:16" s="12" customFormat="1">
      <c r="A194" s="111"/>
      <c r="B194" s="112"/>
      <c r="C194" s="112"/>
      <c r="D194" s="112"/>
      <c r="E194" s="112"/>
      <c r="F194" s="112"/>
      <c r="G194" s="34"/>
      <c r="H194" s="33"/>
      <c r="I194" s="33"/>
      <c r="J194" s="33"/>
      <c r="K194" s="33"/>
      <c r="L194" s="64"/>
      <c r="M194" s="56"/>
      <c r="N194" s="8"/>
      <c r="O194" s="8"/>
      <c r="P194" s="8"/>
    </row>
    <row r="195" spans="1:16" s="12" customFormat="1">
      <c r="A195" s="111"/>
      <c r="B195" s="112"/>
      <c r="C195" s="112"/>
      <c r="D195" s="112"/>
      <c r="E195" s="112"/>
      <c r="F195" s="112"/>
      <c r="G195" s="34"/>
      <c r="H195" s="33"/>
      <c r="I195" s="33"/>
      <c r="J195" s="33"/>
      <c r="K195" s="33"/>
      <c r="L195" s="64"/>
      <c r="M195" s="56"/>
      <c r="N195" s="8"/>
      <c r="O195" s="8"/>
      <c r="P195" s="8"/>
    </row>
    <row r="196" spans="1:16" s="12" customFormat="1">
      <c r="A196" s="111"/>
      <c r="B196" s="112"/>
      <c r="C196" s="112"/>
      <c r="D196" s="112"/>
      <c r="E196" s="112"/>
      <c r="F196" s="112"/>
      <c r="G196" s="34"/>
      <c r="H196" s="33"/>
      <c r="I196" s="33"/>
      <c r="J196" s="33"/>
      <c r="K196" s="33"/>
      <c r="L196" s="64"/>
      <c r="M196" s="56"/>
      <c r="N196" s="8"/>
      <c r="O196" s="8"/>
      <c r="P196" s="8"/>
    </row>
    <row r="197" spans="1:16" s="12" customFormat="1">
      <c r="A197" s="111"/>
      <c r="B197" s="112"/>
      <c r="C197" s="112"/>
      <c r="D197" s="112"/>
      <c r="E197" s="112"/>
      <c r="F197" s="112"/>
      <c r="G197" s="34"/>
      <c r="H197" s="33"/>
      <c r="I197" s="33"/>
      <c r="J197" s="33"/>
      <c r="K197" s="33"/>
      <c r="L197" s="64"/>
      <c r="M197" s="56"/>
      <c r="N197" s="8"/>
      <c r="O197" s="8"/>
      <c r="P197" s="8"/>
    </row>
    <row r="198" spans="1:16" s="12" customFormat="1">
      <c r="A198" s="111"/>
      <c r="B198" s="112"/>
      <c r="C198" s="112"/>
      <c r="D198" s="112"/>
      <c r="E198" s="112"/>
      <c r="F198" s="112"/>
      <c r="G198" s="34"/>
      <c r="H198" s="33"/>
      <c r="I198" s="33"/>
      <c r="J198" s="33"/>
      <c r="K198" s="33"/>
      <c r="L198" s="64"/>
      <c r="M198" s="56"/>
      <c r="N198" s="8"/>
      <c r="O198" s="8"/>
      <c r="P198" s="8"/>
    </row>
    <row r="199" spans="1:16" s="12" customFormat="1">
      <c r="A199" s="111"/>
      <c r="B199" s="112"/>
      <c r="C199" s="112"/>
      <c r="D199" s="112"/>
      <c r="E199" s="112"/>
      <c r="F199" s="112"/>
      <c r="G199" s="34"/>
      <c r="H199" s="33"/>
      <c r="I199" s="33"/>
      <c r="J199" s="33"/>
      <c r="K199" s="33"/>
      <c r="L199" s="64"/>
      <c r="M199" s="56"/>
      <c r="N199" s="8"/>
      <c r="O199" s="8"/>
      <c r="P199" s="8"/>
    </row>
    <row r="200" spans="1:16" s="12" customFormat="1">
      <c r="A200" s="111"/>
      <c r="B200" s="112"/>
      <c r="C200" s="112"/>
      <c r="D200" s="112"/>
      <c r="E200" s="112"/>
      <c r="F200" s="112"/>
      <c r="G200" s="34"/>
      <c r="H200" s="33"/>
      <c r="I200" s="33"/>
      <c r="J200" s="33"/>
      <c r="K200" s="33"/>
      <c r="L200" s="64"/>
      <c r="M200" s="56"/>
      <c r="N200" s="8"/>
      <c r="O200" s="8"/>
      <c r="P200" s="8"/>
    </row>
    <row r="201" spans="1:16" s="12" customFormat="1">
      <c r="A201" s="111"/>
      <c r="B201" s="112"/>
      <c r="C201" s="112"/>
      <c r="D201" s="112"/>
      <c r="E201" s="112"/>
      <c r="F201" s="112"/>
      <c r="G201" s="34"/>
      <c r="H201" s="33"/>
      <c r="I201" s="33"/>
      <c r="J201" s="33"/>
      <c r="K201" s="33"/>
      <c r="L201" s="64"/>
      <c r="M201" s="56"/>
      <c r="N201" s="8"/>
      <c r="O201" s="8"/>
      <c r="P201" s="8"/>
    </row>
    <row r="202" spans="1:16" s="12" customFormat="1">
      <c r="A202" s="111"/>
      <c r="B202" s="112"/>
      <c r="C202" s="112"/>
      <c r="D202" s="112"/>
      <c r="E202" s="112"/>
      <c r="F202" s="112"/>
      <c r="G202" s="34"/>
      <c r="H202" s="33"/>
      <c r="I202" s="33"/>
      <c r="J202" s="33"/>
      <c r="K202" s="33"/>
      <c r="L202" s="64"/>
      <c r="M202" s="56"/>
      <c r="N202" s="8"/>
      <c r="O202" s="8"/>
      <c r="P202" s="8"/>
    </row>
    <row r="203" spans="1:16" s="12" customFormat="1">
      <c r="A203" s="111"/>
      <c r="B203" s="112"/>
      <c r="C203" s="112"/>
      <c r="D203" s="112"/>
      <c r="E203" s="112"/>
      <c r="F203" s="112"/>
      <c r="G203" s="34"/>
      <c r="H203" s="33"/>
      <c r="I203" s="33"/>
      <c r="J203" s="33"/>
      <c r="K203" s="33"/>
      <c r="L203" s="64"/>
      <c r="M203" s="56"/>
      <c r="N203" s="8"/>
      <c r="O203" s="8"/>
      <c r="P203" s="8"/>
    </row>
    <row r="204" spans="1:16" s="12" customFormat="1">
      <c r="A204" s="111"/>
      <c r="B204" s="112"/>
      <c r="C204" s="112"/>
      <c r="D204" s="112"/>
      <c r="E204" s="112"/>
      <c r="F204" s="112"/>
      <c r="G204" s="34"/>
      <c r="H204" s="33"/>
      <c r="I204" s="33"/>
      <c r="J204" s="33"/>
      <c r="K204" s="33"/>
      <c r="L204" s="64"/>
      <c r="M204" s="56"/>
      <c r="N204" s="8"/>
      <c r="O204" s="8"/>
      <c r="P204" s="8"/>
    </row>
    <row r="205" spans="1:16" s="12" customFormat="1">
      <c r="A205" s="111"/>
      <c r="B205" s="112"/>
      <c r="C205" s="112"/>
      <c r="D205" s="112"/>
      <c r="E205" s="112"/>
      <c r="F205" s="112"/>
      <c r="G205" s="34"/>
      <c r="H205" s="33"/>
      <c r="I205" s="33"/>
      <c r="J205" s="33"/>
      <c r="K205" s="33"/>
      <c r="L205" s="64"/>
      <c r="M205" s="56"/>
      <c r="N205" s="8"/>
      <c r="O205" s="8"/>
      <c r="P205" s="8"/>
    </row>
    <row r="206" spans="1:16" s="12" customFormat="1">
      <c r="A206" s="111"/>
      <c r="B206" s="112"/>
      <c r="C206" s="112"/>
      <c r="D206" s="112"/>
      <c r="E206" s="112"/>
      <c r="F206" s="112"/>
      <c r="G206" s="34"/>
      <c r="H206" s="33"/>
      <c r="I206" s="33"/>
      <c r="J206" s="33"/>
      <c r="K206" s="33"/>
      <c r="L206" s="64"/>
      <c r="M206" s="56"/>
      <c r="N206" s="8"/>
      <c r="O206" s="8"/>
      <c r="P206" s="8"/>
    </row>
    <row r="207" spans="1:16" s="12" customFormat="1">
      <c r="A207" s="111"/>
      <c r="B207" s="112"/>
      <c r="C207" s="112"/>
      <c r="D207" s="112"/>
      <c r="E207" s="112"/>
      <c r="F207" s="112"/>
      <c r="G207" s="34"/>
      <c r="H207" s="33"/>
      <c r="I207" s="33"/>
      <c r="J207" s="33"/>
      <c r="K207" s="33"/>
      <c r="L207" s="64"/>
      <c r="M207" s="56"/>
      <c r="N207" s="8"/>
      <c r="O207" s="8"/>
      <c r="P207" s="8"/>
    </row>
    <row r="208" spans="1:16" s="12" customFormat="1">
      <c r="A208" s="111"/>
      <c r="B208" s="112"/>
      <c r="C208" s="112"/>
      <c r="D208" s="112"/>
      <c r="E208" s="112"/>
      <c r="F208" s="112"/>
      <c r="G208" s="34"/>
      <c r="H208" s="33"/>
      <c r="I208" s="33"/>
      <c r="J208" s="33"/>
      <c r="K208" s="33"/>
      <c r="L208" s="64"/>
      <c r="M208" s="56"/>
      <c r="N208" s="8"/>
      <c r="O208" s="8"/>
      <c r="P208" s="8"/>
    </row>
    <row r="209" spans="1:16" s="12" customFormat="1">
      <c r="A209" s="111"/>
      <c r="B209" s="112"/>
      <c r="C209" s="112"/>
      <c r="D209" s="112"/>
      <c r="E209" s="112"/>
      <c r="F209" s="112"/>
      <c r="G209" s="34"/>
      <c r="H209" s="33"/>
      <c r="I209" s="33"/>
      <c r="J209" s="33"/>
      <c r="K209" s="33"/>
      <c r="L209" s="64"/>
      <c r="M209" s="56"/>
      <c r="N209" s="8"/>
      <c r="O209" s="8"/>
      <c r="P209" s="8"/>
    </row>
    <row r="210" spans="1:16" s="12" customFormat="1">
      <c r="A210" s="111"/>
      <c r="B210" s="112"/>
      <c r="C210" s="112"/>
      <c r="D210" s="112"/>
      <c r="E210" s="112"/>
      <c r="F210" s="112"/>
      <c r="G210" s="34"/>
      <c r="H210" s="33"/>
      <c r="I210" s="33"/>
      <c r="J210" s="33"/>
      <c r="K210" s="33"/>
      <c r="L210" s="64"/>
      <c r="M210" s="56"/>
      <c r="N210" s="8"/>
      <c r="O210" s="8"/>
      <c r="P210" s="8"/>
    </row>
    <row r="211" spans="1:16" s="12" customFormat="1">
      <c r="A211" s="111"/>
      <c r="B211" s="112"/>
      <c r="C211" s="112"/>
      <c r="D211" s="112"/>
      <c r="E211" s="112"/>
      <c r="F211" s="112"/>
      <c r="G211" s="34"/>
      <c r="H211" s="33"/>
      <c r="I211" s="33"/>
      <c r="J211" s="33"/>
      <c r="K211" s="33"/>
      <c r="L211" s="64"/>
      <c r="M211" s="56"/>
      <c r="N211" s="8"/>
      <c r="O211" s="8"/>
      <c r="P211" s="8"/>
    </row>
    <row r="212" spans="1:16" s="12" customFormat="1">
      <c r="A212" s="111"/>
      <c r="B212" s="112"/>
      <c r="C212" s="112"/>
      <c r="D212" s="112"/>
      <c r="E212" s="112"/>
      <c r="F212" s="112"/>
      <c r="G212" s="34"/>
      <c r="H212" s="33"/>
      <c r="I212" s="33"/>
      <c r="J212" s="33"/>
      <c r="K212" s="33"/>
      <c r="L212" s="64"/>
      <c r="M212" s="56"/>
      <c r="N212" s="8"/>
      <c r="O212" s="8"/>
      <c r="P212" s="8"/>
    </row>
    <row r="213" spans="1:16" s="12" customFormat="1">
      <c r="A213" s="111"/>
      <c r="B213" s="112"/>
      <c r="C213" s="112"/>
      <c r="D213" s="112"/>
      <c r="E213" s="112"/>
      <c r="F213" s="112"/>
      <c r="G213" s="34"/>
      <c r="H213" s="33"/>
      <c r="I213" s="33"/>
      <c r="J213" s="33"/>
      <c r="K213" s="33"/>
      <c r="L213" s="64"/>
      <c r="M213" s="56"/>
      <c r="N213" s="8"/>
      <c r="O213" s="8"/>
      <c r="P213" s="8"/>
    </row>
    <row r="214" spans="1:16" s="12" customFormat="1">
      <c r="A214" s="111"/>
      <c r="B214" s="112"/>
      <c r="C214" s="112"/>
      <c r="D214" s="112"/>
      <c r="E214" s="112"/>
      <c r="F214" s="112"/>
      <c r="G214" s="34"/>
      <c r="H214" s="33"/>
      <c r="I214" s="33"/>
      <c r="J214" s="33"/>
      <c r="K214" s="33"/>
      <c r="L214" s="64"/>
      <c r="M214" s="56"/>
      <c r="N214" s="8"/>
      <c r="O214" s="8"/>
      <c r="P214" s="8"/>
    </row>
    <row r="215" spans="1:16" s="12" customFormat="1">
      <c r="A215" s="111"/>
      <c r="B215" s="112"/>
      <c r="C215" s="112"/>
      <c r="D215" s="112"/>
      <c r="E215" s="112"/>
      <c r="F215" s="112"/>
      <c r="G215" s="34"/>
      <c r="H215" s="33"/>
      <c r="I215" s="33"/>
      <c r="J215" s="33"/>
      <c r="K215" s="33"/>
      <c r="L215" s="64"/>
      <c r="M215" s="56"/>
      <c r="N215" s="8"/>
      <c r="O215" s="8"/>
      <c r="P215" s="8"/>
    </row>
    <row r="216" spans="1:16" s="12" customFormat="1">
      <c r="A216" s="111"/>
      <c r="B216" s="112"/>
      <c r="C216" s="112"/>
      <c r="D216" s="112"/>
      <c r="E216" s="112"/>
      <c r="F216" s="112"/>
      <c r="G216" s="34"/>
      <c r="H216" s="33"/>
      <c r="I216" s="33"/>
      <c r="J216" s="33"/>
      <c r="K216" s="33"/>
      <c r="L216" s="64"/>
      <c r="M216" s="56"/>
      <c r="N216" s="8"/>
      <c r="O216" s="8"/>
      <c r="P216" s="8"/>
    </row>
    <row r="217" spans="1:16" s="12" customFormat="1">
      <c r="A217" s="111"/>
      <c r="B217" s="112"/>
      <c r="C217" s="112"/>
      <c r="D217" s="112"/>
      <c r="E217" s="112"/>
      <c r="F217" s="112"/>
      <c r="G217" s="34"/>
      <c r="H217" s="33"/>
      <c r="I217" s="33"/>
      <c r="J217" s="33"/>
      <c r="K217" s="33"/>
      <c r="L217" s="64"/>
      <c r="M217" s="56"/>
      <c r="N217" s="8"/>
      <c r="O217" s="8"/>
      <c r="P217" s="8"/>
    </row>
    <row r="218" spans="1:16" s="12" customFormat="1">
      <c r="A218" s="111"/>
      <c r="B218" s="112"/>
      <c r="C218" s="112"/>
      <c r="D218" s="112"/>
      <c r="E218" s="112"/>
      <c r="F218" s="112"/>
      <c r="G218" s="34"/>
      <c r="H218" s="33"/>
      <c r="I218" s="33"/>
      <c r="J218" s="33"/>
      <c r="K218" s="33"/>
      <c r="L218" s="64"/>
      <c r="M218" s="56"/>
      <c r="N218" s="8"/>
      <c r="O218" s="8"/>
      <c r="P218" s="8"/>
    </row>
    <row r="219" spans="1:16" s="12" customFormat="1">
      <c r="A219" s="111"/>
      <c r="B219" s="112"/>
      <c r="C219" s="112"/>
      <c r="D219" s="112"/>
      <c r="E219" s="112"/>
      <c r="F219" s="112"/>
      <c r="G219" s="34"/>
      <c r="H219" s="33"/>
      <c r="I219" s="33"/>
      <c r="J219" s="33"/>
      <c r="K219" s="33"/>
      <c r="L219" s="64"/>
      <c r="M219" s="56"/>
      <c r="N219" s="8"/>
      <c r="O219" s="8"/>
      <c r="P219" s="8"/>
    </row>
    <row r="220" spans="1:16" s="12" customFormat="1">
      <c r="A220" s="111"/>
      <c r="B220" s="112"/>
      <c r="C220" s="112"/>
      <c r="D220" s="112"/>
      <c r="E220" s="112"/>
      <c r="F220" s="112"/>
      <c r="G220" s="34"/>
      <c r="H220" s="33"/>
      <c r="I220" s="33"/>
      <c r="J220" s="33"/>
      <c r="K220" s="33"/>
      <c r="L220" s="64"/>
      <c r="M220" s="56"/>
      <c r="N220" s="8"/>
      <c r="O220" s="8"/>
      <c r="P220" s="8"/>
    </row>
    <row r="221" spans="1:16" s="12" customFormat="1">
      <c r="A221" s="111"/>
      <c r="B221" s="112"/>
      <c r="C221" s="112"/>
      <c r="D221" s="112"/>
      <c r="E221" s="112"/>
      <c r="F221" s="112"/>
      <c r="G221" s="34"/>
      <c r="H221" s="33"/>
      <c r="I221" s="33"/>
      <c r="J221" s="33"/>
      <c r="K221" s="33"/>
      <c r="L221" s="64"/>
      <c r="M221" s="56"/>
      <c r="N221" s="8"/>
      <c r="O221" s="8"/>
      <c r="P221" s="8"/>
    </row>
    <row r="222" spans="1:16" s="12" customFormat="1">
      <c r="A222" s="111"/>
      <c r="B222" s="112"/>
      <c r="C222" s="112"/>
      <c r="D222" s="112"/>
      <c r="E222" s="112"/>
      <c r="F222" s="112"/>
      <c r="G222" s="34"/>
      <c r="H222" s="33"/>
      <c r="I222" s="33"/>
      <c r="J222" s="33"/>
      <c r="K222" s="33"/>
      <c r="L222" s="64"/>
      <c r="M222" s="56"/>
      <c r="N222" s="8"/>
      <c r="O222" s="8"/>
      <c r="P222" s="8"/>
    </row>
    <row r="223" spans="1:16" s="12" customFormat="1">
      <c r="A223" s="111"/>
      <c r="B223" s="112"/>
      <c r="C223" s="112"/>
      <c r="D223" s="112"/>
      <c r="E223" s="112"/>
      <c r="F223" s="112"/>
      <c r="G223" s="34"/>
      <c r="H223" s="33"/>
      <c r="I223" s="33"/>
      <c r="J223" s="33"/>
      <c r="K223" s="33"/>
      <c r="L223" s="64"/>
      <c r="M223" s="56"/>
      <c r="N223" s="8"/>
      <c r="O223" s="8"/>
      <c r="P223" s="8"/>
    </row>
    <row r="224" spans="1:16" s="12" customFormat="1">
      <c r="A224" s="111"/>
      <c r="B224" s="112"/>
      <c r="C224" s="112"/>
      <c r="D224" s="112"/>
      <c r="E224" s="112"/>
      <c r="F224" s="112"/>
      <c r="G224" s="34"/>
      <c r="H224" s="33"/>
      <c r="I224" s="33"/>
      <c r="J224" s="33"/>
      <c r="K224" s="33"/>
      <c r="L224" s="64"/>
      <c r="M224" s="56"/>
      <c r="N224" s="8"/>
      <c r="O224" s="8"/>
      <c r="P224" s="8"/>
    </row>
    <row r="225" spans="1:16" s="12" customFormat="1">
      <c r="A225" s="111"/>
      <c r="B225" s="112"/>
      <c r="C225" s="112"/>
      <c r="D225" s="112"/>
      <c r="E225" s="112"/>
      <c r="F225" s="112"/>
      <c r="G225" s="34"/>
      <c r="H225" s="33"/>
      <c r="I225" s="33"/>
      <c r="J225" s="33"/>
      <c r="K225" s="33"/>
      <c r="L225" s="64"/>
      <c r="M225" s="56"/>
      <c r="N225" s="8"/>
      <c r="O225" s="8"/>
      <c r="P225" s="8"/>
    </row>
    <row r="226" spans="1:16" s="12" customFormat="1">
      <c r="A226" s="111"/>
      <c r="B226" s="112"/>
      <c r="C226" s="112"/>
      <c r="D226" s="112"/>
      <c r="E226" s="112"/>
      <c r="F226" s="112"/>
      <c r="G226" s="34"/>
      <c r="H226" s="33"/>
      <c r="I226" s="33"/>
      <c r="J226" s="33"/>
      <c r="K226" s="33"/>
      <c r="L226" s="64"/>
      <c r="M226" s="56"/>
      <c r="N226" s="8"/>
      <c r="O226" s="8"/>
      <c r="P226" s="8"/>
    </row>
    <row r="227" spans="1:16" s="12" customFormat="1">
      <c r="A227" s="111"/>
      <c r="B227" s="112"/>
      <c r="C227" s="112"/>
      <c r="D227" s="112"/>
      <c r="E227" s="112"/>
      <c r="F227" s="112"/>
      <c r="G227" s="34"/>
      <c r="H227" s="33"/>
      <c r="I227" s="33"/>
      <c r="J227" s="33"/>
      <c r="K227" s="33"/>
      <c r="L227" s="64"/>
      <c r="M227" s="56"/>
      <c r="N227" s="8"/>
      <c r="O227" s="8"/>
      <c r="P227" s="8"/>
    </row>
    <row r="228" spans="1:16" s="12" customFormat="1">
      <c r="A228" s="111"/>
      <c r="B228" s="112"/>
      <c r="C228" s="112"/>
      <c r="D228" s="112"/>
      <c r="E228" s="112"/>
      <c r="F228" s="112"/>
      <c r="G228" s="34"/>
      <c r="H228" s="33"/>
      <c r="I228" s="33"/>
      <c r="J228" s="33"/>
      <c r="K228" s="33"/>
      <c r="L228" s="64"/>
      <c r="M228" s="56"/>
      <c r="N228" s="8"/>
      <c r="O228" s="8"/>
      <c r="P228" s="8"/>
    </row>
    <row r="229" spans="1:16" s="12" customFormat="1">
      <c r="A229" s="111"/>
      <c r="B229" s="112"/>
      <c r="C229" s="112"/>
      <c r="D229" s="112"/>
      <c r="E229" s="112"/>
      <c r="F229" s="112"/>
      <c r="G229" s="34"/>
      <c r="H229" s="33"/>
      <c r="I229" s="33"/>
      <c r="J229" s="33"/>
      <c r="K229" s="33"/>
      <c r="L229" s="64"/>
      <c r="M229" s="56"/>
      <c r="N229" s="8"/>
      <c r="O229" s="8"/>
      <c r="P229" s="8"/>
    </row>
    <row r="230" spans="1:16" s="12" customFormat="1">
      <c r="A230" s="111"/>
      <c r="B230" s="112"/>
      <c r="C230" s="112"/>
      <c r="D230" s="112"/>
      <c r="E230" s="112"/>
      <c r="F230" s="112"/>
      <c r="G230" s="34"/>
      <c r="H230" s="33"/>
      <c r="I230" s="33"/>
      <c r="J230" s="33"/>
      <c r="K230" s="33"/>
      <c r="L230" s="64"/>
      <c r="M230" s="56"/>
      <c r="N230" s="8"/>
      <c r="O230" s="8"/>
      <c r="P230" s="8"/>
    </row>
    <row r="231" spans="1:16" s="12" customFormat="1">
      <c r="A231" s="111"/>
      <c r="B231" s="112"/>
      <c r="C231" s="112"/>
      <c r="D231" s="112"/>
      <c r="E231" s="112"/>
      <c r="F231" s="112"/>
      <c r="G231" s="34"/>
      <c r="H231" s="33"/>
      <c r="I231" s="33"/>
      <c r="J231" s="33"/>
      <c r="K231" s="33"/>
      <c r="L231" s="64"/>
      <c r="M231" s="56"/>
      <c r="N231" s="8"/>
      <c r="O231" s="8"/>
      <c r="P231" s="8"/>
    </row>
    <row r="232" spans="1:16" s="12" customFormat="1">
      <c r="A232" s="111"/>
      <c r="B232" s="112"/>
      <c r="C232" s="112"/>
      <c r="D232" s="112"/>
      <c r="E232" s="112"/>
      <c r="F232" s="112"/>
      <c r="G232" s="34"/>
      <c r="H232" s="33"/>
      <c r="I232" s="33"/>
      <c r="J232" s="33"/>
      <c r="K232" s="33"/>
      <c r="L232" s="64"/>
      <c r="M232" s="56"/>
      <c r="N232" s="8"/>
      <c r="O232" s="8"/>
      <c r="P232" s="8"/>
    </row>
    <row r="233" spans="1:16" s="12" customFormat="1">
      <c r="A233" s="111"/>
      <c r="B233" s="112"/>
      <c r="C233" s="112"/>
      <c r="D233" s="112"/>
      <c r="E233" s="112"/>
      <c r="F233" s="112"/>
      <c r="G233" s="34"/>
      <c r="H233" s="33"/>
      <c r="I233" s="33"/>
      <c r="J233" s="33"/>
      <c r="K233" s="33"/>
      <c r="L233" s="64"/>
      <c r="M233" s="56"/>
      <c r="N233" s="8"/>
      <c r="O233" s="8"/>
      <c r="P233" s="8"/>
    </row>
    <row r="234" spans="1:16" s="12" customFormat="1">
      <c r="A234" s="111"/>
      <c r="B234" s="112"/>
      <c r="C234" s="112"/>
      <c r="D234" s="112"/>
      <c r="E234" s="112"/>
      <c r="F234" s="112"/>
      <c r="G234" s="34"/>
      <c r="H234" s="33"/>
      <c r="I234" s="33"/>
      <c r="J234" s="33"/>
      <c r="K234" s="33"/>
      <c r="L234" s="64"/>
      <c r="M234" s="56"/>
      <c r="N234" s="8"/>
      <c r="O234" s="8"/>
      <c r="P234" s="8"/>
    </row>
    <row r="235" spans="1:16" s="12" customFormat="1">
      <c r="A235" s="111"/>
      <c r="B235" s="112"/>
      <c r="C235" s="112"/>
      <c r="D235" s="112"/>
      <c r="E235" s="112"/>
      <c r="F235" s="112"/>
      <c r="G235" s="34"/>
      <c r="H235" s="33"/>
      <c r="I235" s="33"/>
      <c r="J235" s="33"/>
      <c r="K235" s="33"/>
      <c r="L235" s="64"/>
      <c r="M235" s="56"/>
      <c r="N235" s="8"/>
      <c r="O235" s="8"/>
      <c r="P235" s="8"/>
    </row>
    <row r="236" spans="1:16" s="12" customFormat="1">
      <c r="A236" s="111"/>
      <c r="B236" s="112"/>
      <c r="C236" s="112"/>
      <c r="D236" s="112"/>
      <c r="E236" s="112"/>
      <c r="F236" s="112"/>
      <c r="G236" s="34"/>
      <c r="H236" s="33"/>
      <c r="I236" s="33"/>
      <c r="J236" s="33"/>
      <c r="K236" s="33"/>
      <c r="L236" s="64"/>
      <c r="M236" s="56"/>
      <c r="N236" s="8"/>
      <c r="O236" s="8"/>
      <c r="P236" s="8"/>
    </row>
    <row r="237" spans="1:16" s="12" customFormat="1">
      <c r="A237" s="111"/>
      <c r="B237" s="112"/>
      <c r="C237" s="112"/>
      <c r="D237" s="112"/>
      <c r="E237" s="112"/>
      <c r="F237" s="112"/>
      <c r="G237" s="34"/>
      <c r="H237" s="33"/>
      <c r="I237" s="33"/>
      <c r="J237" s="33"/>
      <c r="K237" s="33"/>
      <c r="L237" s="64"/>
      <c r="M237" s="56"/>
      <c r="N237" s="8"/>
      <c r="O237" s="8"/>
      <c r="P237" s="8"/>
    </row>
    <row r="238" spans="1:16" s="12" customFormat="1">
      <c r="A238" s="111"/>
      <c r="B238" s="112"/>
      <c r="C238" s="112"/>
      <c r="D238" s="112"/>
      <c r="E238" s="112"/>
      <c r="F238" s="112"/>
      <c r="G238" s="34"/>
      <c r="H238" s="33"/>
      <c r="I238" s="33"/>
      <c r="J238" s="33"/>
      <c r="K238" s="33"/>
      <c r="L238" s="64"/>
      <c r="M238" s="56"/>
      <c r="N238" s="8"/>
      <c r="O238" s="8"/>
      <c r="P238" s="8"/>
    </row>
    <row r="239" spans="1:16" s="12" customFormat="1">
      <c r="A239" s="111"/>
      <c r="B239" s="112"/>
      <c r="C239" s="112"/>
      <c r="D239" s="112"/>
      <c r="E239" s="112"/>
      <c r="F239" s="112"/>
      <c r="G239" s="34"/>
      <c r="H239" s="33"/>
      <c r="I239" s="33"/>
      <c r="J239" s="33"/>
      <c r="K239" s="33"/>
      <c r="L239" s="64"/>
      <c r="M239" s="56"/>
      <c r="N239" s="8"/>
      <c r="O239" s="8"/>
      <c r="P239" s="8"/>
    </row>
    <row r="240" spans="1:16" s="12" customFormat="1">
      <c r="A240" s="111"/>
      <c r="B240" s="112"/>
      <c r="C240" s="112"/>
      <c r="D240" s="112"/>
      <c r="E240" s="112"/>
      <c r="F240" s="112"/>
      <c r="G240" s="34"/>
      <c r="H240" s="33"/>
      <c r="I240" s="33"/>
      <c r="J240" s="33"/>
      <c r="K240" s="33"/>
      <c r="L240" s="64"/>
      <c r="M240" s="56"/>
      <c r="N240" s="8"/>
      <c r="O240" s="8"/>
      <c r="P240" s="8"/>
    </row>
    <row r="241" spans="1:16" s="12" customFormat="1">
      <c r="A241" s="111"/>
      <c r="B241" s="112"/>
      <c r="C241" s="112"/>
      <c r="D241" s="112"/>
      <c r="E241" s="112"/>
      <c r="F241" s="112"/>
      <c r="G241" s="34"/>
      <c r="H241" s="33"/>
      <c r="I241" s="33"/>
      <c r="J241" s="33"/>
      <c r="K241" s="33"/>
      <c r="L241" s="64"/>
      <c r="M241" s="56"/>
      <c r="N241" s="8"/>
      <c r="O241" s="8"/>
      <c r="P241" s="8"/>
    </row>
    <row r="242" spans="1:16" s="12" customFormat="1">
      <c r="A242" s="111"/>
      <c r="B242" s="112"/>
      <c r="C242" s="112"/>
      <c r="D242" s="112"/>
      <c r="E242" s="112"/>
      <c r="F242" s="112"/>
      <c r="G242" s="34"/>
      <c r="H242" s="33"/>
      <c r="I242" s="33"/>
      <c r="J242" s="33"/>
      <c r="K242" s="33"/>
      <c r="L242" s="64"/>
      <c r="M242" s="56"/>
      <c r="N242" s="8"/>
      <c r="O242" s="8"/>
      <c r="P242" s="8"/>
    </row>
    <row r="243" spans="1:16" s="12" customFormat="1">
      <c r="A243" s="111"/>
      <c r="B243" s="112"/>
      <c r="C243" s="112"/>
      <c r="D243" s="112"/>
      <c r="E243" s="112"/>
      <c r="F243" s="112"/>
      <c r="G243" s="34"/>
      <c r="H243" s="33"/>
      <c r="I243" s="33"/>
      <c r="J243" s="33"/>
      <c r="K243" s="33"/>
      <c r="L243" s="64"/>
      <c r="M243" s="56"/>
      <c r="N243" s="8"/>
      <c r="O243" s="8"/>
      <c r="P243" s="8"/>
    </row>
    <row r="244" spans="1:16" s="12" customFormat="1">
      <c r="A244" s="111"/>
      <c r="B244" s="112"/>
      <c r="C244" s="112"/>
      <c r="D244" s="112"/>
      <c r="E244" s="112"/>
      <c r="F244" s="112"/>
      <c r="G244" s="34"/>
      <c r="H244" s="33"/>
      <c r="I244" s="33"/>
      <c r="J244" s="33"/>
      <c r="K244" s="33"/>
      <c r="L244" s="64"/>
      <c r="M244" s="56"/>
      <c r="N244" s="8"/>
      <c r="O244" s="8"/>
      <c r="P244" s="8"/>
    </row>
    <row r="245" spans="1:16" s="12" customFormat="1">
      <c r="A245" s="111"/>
      <c r="B245" s="112"/>
      <c r="C245" s="112"/>
      <c r="D245" s="112"/>
      <c r="E245" s="112"/>
      <c r="F245" s="112"/>
      <c r="G245" s="34"/>
      <c r="H245" s="33"/>
      <c r="I245" s="33"/>
      <c r="J245" s="33"/>
      <c r="K245" s="33"/>
      <c r="L245" s="64"/>
      <c r="M245" s="56"/>
      <c r="N245" s="8"/>
      <c r="O245" s="8"/>
      <c r="P245" s="8"/>
    </row>
    <row r="246" spans="1:16" s="12" customFormat="1">
      <c r="A246" s="111"/>
      <c r="B246" s="112"/>
      <c r="C246" s="112"/>
      <c r="D246" s="112"/>
      <c r="E246" s="112"/>
      <c r="F246" s="112"/>
      <c r="G246" s="34"/>
      <c r="H246" s="33"/>
      <c r="I246" s="33"/>
      <c r="J246" s="33"/>
      <c r="K246" s="33"/>
      <c r="L246" s="64"/>
      <c r="M246" s="56"/>
      <c r="N246" s="8"/>
      <c r="O246" s="8"/>
      <c r="P246" s="8"/>
    </row>
    <row r="247" spans="1:16" s="12" customFormat="1">
      <c r="A247" s="111"/>
      <c r="B247" s="112"/>
      <c r="C247" s="112"/>
      <c r="D247" s="112"/>
      <c r="E247" s="112"/>
      <c r="F247" s="112"/>
      <c r="G247" s="34"/>
      <c r="H247" s="33"/>
      <c r="I247" s="33"/>
      <c r="J247" s="33"/>
      <c r="K247" s="33"/>
      <c r="L247" s="64"/>
      <c r="M247" s="56"/>
      <c r="N247" s="8"/>
      <c r="O247" s="8"/>
      <c r="P247" s="8"/>
    </row>
    <row r="248" spans="1:16" s="12" customFormat="1">
      <c r="A248" s="111"/>
      <c r="B248" s="112"/>
      <c r="C248" s="112"/>
      <c r="D248" s="112"/>
      <c r="E248" s="112"/>
      <c r="F248" s="112"/>
      <c r="G248" s="34"/>
      <c r="H248" s="33"/>
      <c r="I248" s="33"/>
      <c r="J248" s="33"/>
      <c r="K248" s="33"/>
      <c r="L248" s="64"/>
      <c r="M248" s="56"/>
      <c r="N248" s="8"/>
      <c r="O248" s="8"/>
      <c r="P248" s="8"/>
    </row>
    <row r="249" spans="1:16" s="12" customFormat="1">
      <c r="A249" s="111"/>
      <c r="B249" s="112"/>
      <c r="C249" s="112"/>
      <c r="D249" s="112"/>
      <c r="E249" s="112"/>
      <c r="F249" s="112"/>
      <c r="G249" s="34"/>
      <c r="H249" s="33"/>
      <c r="I249" s="33"/>
      <c r="J249" s="33"/>
      <c r="K249" s="33"/>
      <c r="L249" s="64"/>
      <c r="M249" s="56"/>
      <c r="N249" s="8"/>
      <c r="O249" s="8"/>
      <c r="P249" s="8"/>
    </row>
    <row r="250" spans="1:16" s="12" customFormat="1">
      <c r="A250" s="111"/>
      <c r="B250" s="112"/>
      <c r="C250" s="112"/>
      <c r="D250" s="112"/>
      <c r="E250" s="112"/>
      <c r="F250" s="112"/>
      <c r="G250" s="34"/>
      <c r="H250" s="33"/>
      <c r="I250" s="33"/>
      <c r="J250" s="33"/>
      <c r="K250" s="33"/>
      <c r="L250" s="64"/>
      <c r="M250" s="56"/>
      <c r="N250" s="8"/>
      <c r="O250" s="8"/>
      <c r="P250" s="8"/>
    </row>
    <row r="251" spans="1:16" s="12" customFormat="1">
      <c r="A251" s="111"/>
      <c r="B251" s="112"/>
      <c r="C251" s="112"/>
      <c r="D251" s="112"/>
      <c r="E251" s="112"/>
      <c r="F251" s="112"/>
      <c r="G251" s="34"/>
      <c r="H251" s="33"/>
      <c r="I251" s="33"/>
      <c r="J251" s="33"/>
      <c r="K251" s="33"/>
      <c r="L251" s="64"/>
      <c r="M251" s="56"/>
      <c r="N251" s="8"/>
      <c r="O251" s="8"/>
      <c r="P251" s="8"/>
    </row>
    <row r="252" spans="1:16" s="12" customFormat="1">
      <c r="A252" s="111"/>
      <c r="B252" s="112"/>
      <c r="C252" s="112"/>
      <c r="D252" s="112"/>
      <c r="E252" s="112"/>
      <c r="F252" s="112"/>
      <c r="G252" s="34"/>
      <c r="H252" s="33"/>
      <c r="I252" s="33"/>
      <c r="J252" s="33"/>
      <c r="K252" s="33"/>
      <c r="L252" s="64"/>
      <c r="M252" s="56"/>
      <c r="N252" s="8"/>
      <c r="O252" s="8"/>
      <c r="P252" s="8"/>
    </row>
    <row r="253" spans="1:16" s="12" customFormat="1">
      <c r="A253" s="111"/>
      <c r="B253" s="112"/>
      <c r="C253" s="112"/>
      <c r="D253" s="112"/>
      <c r="E253" s="112"/>
      <c r="F253" s="112"/>
      <c r="G253" s="34"/>
      <c r="H253" s="33"/>
      <c r="I253" s="33"/>
      <c r="J253" s="33"/>
      <c r="K253" s="33"/>
      <c r="L253" s="64"/>
      <c r="M253" s="56"/>
      <c r="N253" s="8"/>
      <c r="O253" s="8"/>
      <c r="P253" s="8"/>
    </row>
    <row r="254" spans="1:16" s="12" customFormat="1">
      <c r="A254" s="111"/>
      <c r="B254" s="112"/>
      <c r="C254" s="112"/>
      <c r="D254" s="112"/>
      <c r="E254" s="112"/>
      <c r="F254" s="112"/>
      <c r="G254" s="34"/>
      <c r="H254" s="33"/>
      <c r="I254" s="33"/>
      <c r="J254" s="33"/>
      <c r="K254" s="33"/>
      <c r="L254" s="64"/>
      <c r="M254" s="56"/>
      <c r="N254" s="8"/>
      <c r="O254" s="8"/>
      <c r="P254" s="8"/>
    </row>
    <row r="255" spans="1:16" s="12" customFormat="1">
      <c r="A255" s="111"/>
      <c r="B255" s="112"/>
      <c r="C255" s="112"/>
      <c r="D255" s="112"/>
      <c r="E255" s="112"/>
      <c r="F255" s="112"/>
      <c r="G255" s="34"/>
      <c r="H255" s="33"/>
      <c r="I255" s="33"/>
      <c r="J255" s="33"/>
      <c r="K255" s="33"/>
      <c r="L255" s="64"/>
      <c r="M255" s="56"/>
      <c r="N255" s="8"/>
      <c r="O255" s="8"/>
      <c r="P255" s="8"/>
    </row>
    <row r="256" spans="1:16" s="12" customFormat="1">
      <c r="A256" s="111"/>
      <c r="B256" s="112"/>
      <c r="C256" s="112"/>
      <c r="D256" s="112"/>
      <c r="E256" s="112"/>
      <c r="F256" s="112"/>
      <c r="G256" s="34"/>
      <c r="H256" s="33"/>
      <c r="I256" s="33"/>
      <c r="J256" s="33"/>
      <c r="K256" s="33"/>
      <c r="L256" s="64"/>
      <c r="M256" s="56"/>
      <c r="N256" s="8"/>
      <c r="O256" s="8"/>
      <c r="P256" s="8"/>
    </row>
    <row r="257" spans="1:16" s="12" customFormat="1">
      <c r="A257" s="111"/>
      <c r="B257" s="112"/>
      <c r="C257" s="112"/>
      <c r="D257" s="112"/>
      <c r="E257" s="112"/>
      <c r="F257" s="112"/>
      <c r="G257" s="34"/>
      <c r="H257" s="33"/>
      <c r="I257" s="33"/>
      <c r="J257" s="33"/>
      <c r="K257" s="33"/>
      <c r="L257" s="64"/>
      <c r="M257" s="56"/>
      <c r="N257" s="8"/>
      <c r="O257" s="8"/>
      <c r="P257" s="8"/>
    </row>
    <row r="258" spans="1:16" s="12" customFormat="1">
      <c r="A258" s="111"/>
      <c r="B258" s="112"/>
      <c r="C258" s="112"/>
      <c r="D258" s="112"/>
      <c r="E258" s="112"/>
      <c r="F258" s="112"/>
      <c r="G258" s="34"/>
      <c r="H258" s="33"/>
      <c r="I258" s="33"/>
      <c r="J258" s="33"/>
      <c r="K258" s="33"/>
      <c r="L258" s="64"/>
      <c r="M258" s="56"/>
      <c r="N258" s="8"/>
      <c r="O258" s="8"/>
      <c r="P258" s="8"/>
    </row>
    <row r="259" spans="1:16" s="12" customFormat="1">
      <c r="A259" s="111"/>
      <c r="B259" s="112"/>
      <c r="C259" s="112"/>
      <c r="D259" s="112"/>
      <c r="E259" s="112"/>
      <c r="F259" s="112"/>
      <c r="G259" s="34"/>
      <c r="H259" s="33"/>
      <c r="I259" s="33"/>
      <c r="J259" s="33"/>
      <c r="K259" s="33"/>
      <c r="L259" s="64"/>
      <c r="M259" s="56"/>
      <c r="N259" s="8"/>
      <c r="O259" s="8"/>
      <c r="P259" s="8"/>
    </row>
    <row r="260" spans="1:16" s="12" customFormat="1">
      <c r="A260" s="111"/>
      <c r="B260" s="112"/>
      <c r="C260" s="112"/>
      <c r="D260" s="112"/>
      <c r="E260" s="112"/>
      <c r="F260" s="112"/>
      <c r="G260" s="34"/>
      <c r="H260" s="33"/>
      <c r="I260" s="33"/>
      <c r="J260" s="33"/>
      <c r="K260" s="33"/>
      <c r="L260" s="64"/>
      <c r="M260" s="56"/>
      <c r="N260" s="8"/>
      <c r="O260" s="8"/>
      <c r="P260" s="8"/>
    </row>
    <row r="261" spans="1:16" s="12" customFormat="1">
      <c r="A261" s="111"/>
      <c r="B261" s="112"/>
      <c r="C261" s="112"/>
      <c r="D261" s="112"/>
      <c r="E261" s="112"/>
      <c r="F261" s="112"/>
      <c r="G261" s="34"/>
      <c r="H261" s="33"/>
      <c r="I261" s="33"/>
      <c r="J261" s="33"/>
      <c r="K261" s="33"/>
      <c r="L261" s="64"/>
      <c r="M261" s="56"/>
      <c r="N261" s="8"/>
      <c r="O261" s="8"/>
      <c r="P261" s="8"/>
    </row>
    <row r="262" spans="1:16" s="12" customFormat="1">
      <c r="A262" s="111"/>
      <c r="B262" s="112"/>
      <c r="C262" s="112"/>
      <c r="D262" s="112"/>
      <c r="E262" s="112"/>
      <c r="F262" s="112"/>
      <c r="G262" s="34"/>
      <c r="H262" s="33"/>
      <c r="I262" s="33"/>
      <c r="J262" s="33"/>
      <c r="K262" s="33"/>
      <c r="L262" s="64"/>
      <c r="M262" s="56"/>
      <c r="N262" s="8"/>
      <c r="O262" s="8"/>
      <c r="P262" s="8"/>
    </row>
    <row r="263" spans="1:16" s="12" customFormat="1">
      <c r="A263" s="111"/>
      <c r="B263" s="112"/>
      <c r="C263" s="112"/>
      <c r="D263" s="112"/>
      <c r="E263" s="112"/>
      <c r="F263" s="112"/>
      <c r="G263" s="34"/>
      <c r="H263" s="33"/>
      <c r="I263" s="33"/>
      <c r="J263" s="33"/>
      <c r="K263" s="33"/>
      <c r="L263" s="64"/>
      <c r="M263" s="56"/>
      <c r="N263" s="8"/>
      <c r="O263" s="8"/>
      <c r="P263" s="8"/>
    </row>
    <row r="264" spans="1:16" s="12" customFormat="1">
      <c r="A264" s="111"/>
      <c r="B264" s="112"/>
      <c r="C264" s="112"/>
      <c r="D264" s="112"/>
      <c r="E264" s="112"/>
      <c r="F264" s="112"/>
      <c r="G264" s="34"/>
      <c r="H264" s="33"/>
      <c r="I264" s="33"/>
      <c r="J264" s="33"/>
      <c r="K264" s="33"/>
      <c r="L264" s="64"/>
      <c r="M264" s="56"/>
      <c r="N264" s="8"/>
      <c r="O264" s="8"/>
      <c r="P264" s="8"/>
    </row>
    <row r="265" spans="1:16" s="12" customFormat="1">
      <c r="A265" s="111"/>
      <c r="B265" s="112"/>
      <c r="C265" s="112"/>
      <c r="D265" s="112"/>
      <c r="E265" s="112"/>
      <c r="F265" s="112"/>
      <c r="G265" s="34"/>
      <c r="H265" s="33"/>
      <c r="I265" s="33"/>
      <c r="J265" s="33"/>
      <c r="K265" s="33"/>
      <c r="L265" s="64"/>
      <c r="M265" s="56"/>
      <c r="N265" s="8"/>
      <c r="O265" s="8"/>
      <c r="P265" s="8"/>
    </row>
    <row r="266" spans="1:16" s="12" customFormat="1">
      <c r="A266" s="111"/>
      <c r="B266" s="112"/>
      <c r="C266" s="112"/>
      <c r="D266" s="112"/>
      <c r="E266" s="112"/>
      <c r="F266" s="112"/>
      <c r="G266" s="34"/>
      <c r="H266" s="33"/>
      <c r="I266" s="33"/>
      <c r="J266" s="33"/>
      <c r="K266" s="33"/>
      <c r="L266" s="64"/>
      <c r="M266" s="56"/>
      <c r="N266" s="8"/>
      <c r="O266" s="8"/>
      <c r="P266" s="8"/>
    </row>
    <row r="267" spans="1:16" s="12" customFormat="1">
      <c r="A267" s="111"/>
      <c r="B267" s="112"/>
      <c r="C267" s="112"/>
      <c r="D267" s="112"/>
      <c r="E267" s="112"/>
      <c r="F267" s="112"/>
      <c r="G267" s="34"/>
      <c r="H267" s="33"/>
      <c r="I267" s="33"/>
      <c r="J267" s="33"/>
      <c r="K267" s="33"/>
      <c r="L267" s="64"/>
      <c r="M267" s="56"/>
      <c r="N267" s="8"/>
      <c r="O267" s="8"/>
      <c r="P267" s="8"/>
    </row>
    <row r="268" spans="1:16" s="12" customFormat="1">
      <c r="A268" s="111"/>
      <c r="B268" s="112"/>
      <c r="C268" s="112"/>
      <c r="D268" s="112"/>
      <c r="E268" s="112"/>
      <c r="F268" s="112"/>
      <c r="G268" s="34"/>
      <c r="H268" s="33"/>
      <c r="I268" s="33"/>
      <c r="J268" s="33"/>
      <c r="K268" s="33"/>
      <c r="L268" s="64"/>
      <c r="M268" s="56"/>
      <c r="N268" s="8"/>
      <c r="O268" s="8"/>
      <c r="P268" s="8"/>
    </row>
    <row r="269" spans="1:16" s="12" customFormat="1">
      <c r="A269" s="111"/>
      <c r="B269" s="112"/>
      <c r="C269" s="112"/>
      <c r="D269" s="112"/>
      <c r="E269" s="112"/>
      <c r="F269" s="112"/>
      <c r="G269" s="34"/>
      <c r="H269" s="33"/>
      <c r="I269" s="33"/>
      <c r="J269" s="33"/>
      <c r="K269" s="33"/>
      <c r="L269" s="64"/>
      <c r="M269" s="56"/>
      <c r="N269" s="8"/>
      <c r="O269" s="8"/>
      <c r="P269" s="8"/>
    </row>
    <row r="270" spans="1:16" s="12" customFormat="1">
      <c r="A270" s="111"/>
      <c r="B270" s="112"/>
      <c r="C270" s="112"/>
      <c r="D270" s="112"/>
      <c r="E270" s="112"/>
      <c r="F270" s="112"/>
      <c r="G270" s="34"/>
      <c r="H270" s="33"/>
      <c r="I270" s="33"/>
      <c r="J270" s="33"/>
      <c r="K270" s="33"/>
      <c r="L270" s="64"/>
      <c r="M270" s="56"/>
      <c r="N270" s="8"/>
      <c r="O270" s="8"/>
      <c r="P270" s="8"/>
    </row>
    <row r="271" spans="1:16" s="12" customFormat="1">
      <c r="A271" s="111"/>
      <c r="B271" s="112"/>
      <c r="C271" s="112"/>
      <c r="D271" s="112"/>
      <c r="E271" s="112"/>
      <c r="F271" s="112"/>
      <c r="G271" s="34"/>
      <c r="H271" s="33"/>
      <c r="I271" s="33"/>
      <c r="J271" s="33"/>
      <c r="K271" s="33"/>
      <c r="L271" s="64"/>
      <c r="M271" s="56"/>
      <c r="N271" s="8"/>
      <c r="O271" s="8"/>
      <c r="P271" s="8"/>
    </row>
    <row r="272" spans="1:16" s="12" customFormat="1">
      <c r="A272" s="111"/>
      <c r="B272" s="112"/>
      <c r="C272" s="112"/>
      <c r="D272" s="112"/>
      <c r="E272" s="112"/>
      <c r="F272" s="112"/>
      <c r="G272" s="34"/>
      <c r="H272" s="33"/>
      <c r="I272" s="33"/>
      <c r="J272" s="33"/>
      <c r="K272" s="33"/>
      <c r="L272" s="64"/>
      <c r="M272" s="56"/>
      <c r="N272" s="8"/>
      <c r="O272" s="8"/>
      <c r="P272" s="8"/>
    </row>
    <row r="273" spans="1:16" s="12" customFormat="1">
      <c r="A273" s="111"/>
      <c r="B273" s="112"/>
      <c r="C273" s="112"/>
      <c r="D273" s="112"/>
      <c r="E273" s="112"/>
      <c r="F273" s="112"/>
      <c r="G273" s="34"/>
      <c r="H273" s="33"/>
      <c r="I273" s="33"/>
      <c r="J273" s="33"/>
      <c r="K273" s="33"/>
      <c r="L273" s="64"/>
      <c r="M273" s="56"/>
      <c r="N273" s="8"/>
      <c r="O273" s="8"/>
      <c r="P273" s="8"/>
    </row>
    <row r="274" spans="1:16" s="12" customFormat="1">
      <c r="A274" s="111"/>
      <c r="B274" s="112"/>
      <c r="C274" s="112"/>
      <c r="D274" s="112"/>
      <c r="E274" s="112"/>
      <c r="F274" s="112"/>
      <c r="G274" s="34"/>
      <c r="H274" s="33"/>
      <c r="I274" s="33"/>
      <c r="J274" s="33"/>
      <c r="K274" s="33"/>
      <c r="L274" s="64"/>
      <c r="M274" s="56"/>
      <c r="N274" s="8"/>
      <c r="O274" s="8"/>
      <c r="P274" s="8"/>
    </row>
    <row r="275" spans="1:16" s="12" customFormat="1">
      <c r="A275" s="111"/>
      <c r="B275" s="112"/>
      <c r="C275" s="112"/>
      <c r="D275" s="112"/>
      <c r="E275" s="112"/>
      <c r="F275" s="112"/>
      <c r="G275" s="34"/>
      <c r="H275" s="33"/>
      <c r="I275" s="33"/>
      <c r="J275" s="33"/>
      <c r="K275" s="33"/>
      <c r="L275" s="64"/>
      <c r="M275" s="56"/>
      <c r="N275" s="8"/>
      <c r="O275" s="8"/>
      <c r="P275" s="8"/>
    </row>
    <row r="276" spans="1:16" s="12" customFormat="1">
      <c r="A276" s="111"/>
      <c r="B276" s="112"/>
      <c r="C276" s="112"/>
      <c r="D276" s="112"/>
      <c r="E276" s="112"/>
      <c r="F276" s="112"/>
      <c r="G276" s="34"/>
      <c r="H276" s="33"/>
      <c r="I276" s="33"/>
      <c r="J276" s="33"/>
      <c r="K276" s="33"/>
      <c r="L276" s="64"/>
      <c r="M276" s="56"/>
      <c r="N276" s="8"/>
      <c r="O276" s="8"/>
      <c r="P276" s="8"/>
    </row>
    <row r="277" spans="1:16" s="12" customFormat="1">
      <c r="A277" s="111"/>
      <c r="B277" s="112"/>
      <c r="C277" s="112"/>
      <c r="D277" s="112"/>
      <c r="E277" s="112"/>
      <c r="F277" s="112"/>
      <c r="G277" s="34"/>
      <c r="H277" s="33"/>
      <c r="I277" s="33"/>
      <c r="J277" s="33"/>
      <c r="K277" s="33"/>
      <c r="L277" s="64"/>
      <c r="M277" s="56"/>
      <c r="N277" s="8"/>
      <c r="O277" s="8"/>
      <c r="P277" s="8"/>
    </row>
    <row r="278" spans="1:16" s="12" customFormat="1">
      <c r="A278" s="111"/>
      <c r="B278" s="112"/>
      <c r="C278" s="112"/>
      <c r="D278" s="112"/>
      <c r="E278" s="112"/>
      <c r="F278" s="112"/>
      <c r="G278" s="34"/>
      <c r="H278" s="33"/>
      <c r="I278" s="33"/>
      <c r="J278" s="33"/>
      <c r="K278" s="33"/>
      <c r="L278" s="64"/>
      <c r="M278" s="56"/>
      <c r="N278" s="8"/>
      <c r="O278" s="8"/>
      <c r="P278" s="8"/>
    </row>
    <row r="279" spans="1:16" s="12" customFormat="1">
      <c r="A279" s="111"/>
      <c r="B279" s="112"/>
      <c r="C279" s="112"/>
      <c r="D279" s="112"/>
      <c r="E279" s="112"/>
      <c r="F279" s="112"/>
      <c r="G279" s="34"/>
      <c r="H279" s="33"/>
      <c r="I279" s="33"/>
      <c r="J279" s="33"/>
      <c r="K279" s="33"/>
      <c r="L279" s="64"/>
      <c r="M279" s="56"/>
      <c r="N279" s="8"/>
      <c r="O279" s="8"/>
      <c r="P279" s="8"/>
    </row>
    <row r="280" spans="1:16" s="12" customFormat="1">
      <c r="A280" s="111"/>
      <c r="B280" s="112"/>
      <c r="C280" s="112"/>
      <c r="D280" s="112"/>
      <c r="E280" s="112"/>
      <c r="F280" s="112"/>
      <c r="G280" s="34"/>
      <c r="H280" s="33"/>
      <c r="I280" s="33"/>
      <c r="J280" s="33"/>
      <c r="K280" s="33"/>
      <c r="L280" s="64"/>
      <c r="M280" s="56"/>
      <c r="N280" s="8"/>
      <c r="O280" s="8"/>
      <c r="P280" s="8"/>
    </row>
    <row r="281" spans="1:16" s="12" customFormat="1">
      <c r="A281" s="111"/>
      <c r="B281" s="112"/>
      <c r="C281" s="112"/>
      <c r="D281" s="112"/>
      <c r="E281" s="112"/>
      <c r="F281" s="112"/>
      <c r="G281" s="34"/>
      <c r="H281" s="33"/>
      <c r="I281" s="33"/>
      <c r="J281" s="33"/>
      <c r="K281" s="33"/>
      <c r="L281" s="64"/>
      <c r="M281" s="56"/>
      <c r="N281" s="8"/>
      <c r="O281" s="8"/>
      <c r="P281" s="8"/>
    </row>
    <row r="282" spans="1:16" s="12" customFormat="1">
      <c r="A282" s="111"/>
      <c r="B282" s="112"/>
      <c r="C282" s="112"/>
      <c r="D282" s="112"/>
      <c r="E282" s="112"/>
      <c r="F282" s="112"/>
      <c r="G282" s="34"/>
      <c r="H282" s="33"/>
      <c r="I282" s="33"/>
      <c r="J282" s="33"/>
      <c r="K282" s="33"/>
      <c r="L282" s="64"/>
      <c r="M282" s="56"/>
      <c r="N282" s="8"/>
      <c r="O282" s="8"/>
      <c r="P282" s="8"/>
    </row>
    <row r="283" spans="1:16" s="12" customFormat="1">
      <c r="A283" s="111"/>
      <c r="B283" s="112"/>
      <c r="C283" s="112"/>
      <c r="D283" s="112"/>
      <c r="E283" s="112"/>
      <c r="F283" s="112"/>
      <c r="G283" s="34"/>
      <c r="H283" s="33"/>
      <c r="I283" s="33"/>
      <c r="J283" s="33"/>
      <c r="K283" s="33"/>
      <c r="L283" s="64"/>
      <c r="M283" s="56"/>
      <c r="N283" s="8"/>
      <c r="O283" s="8"/>
      <c r="P283" s="8"/>
    </row>
    <row r="284" spans="1:16" s="12" customFormat="1">
      <c r="A284" s="111"/>
      <c r="B284" s="112"/>
      <c r="C284" s="112"/>
      <c r="D284" s="112"/>
      <c r="E284" s="112"/>
      <c r="F284" s="112"/>
      <c r="G284" s="34"/>
      <c r="H284" s="33"/>
      <c r="I284" s="33"/>
      <c r="J284" s="33"/>
      <c r="K284" s="33"/>
      <c r="L284" s="64"/>
      <c r="M284" s="56"/>
      <c r="N284" s="8"/>
      <c r="O284" s="8"/>
      <c r="P284" s="8"/>
    </row>
    <row r="285" spans="1:16" s="12" customFormat="1">
      <c r="A285" s="111"/>
      <c r="B285" s="112"/>
      <c r="C285" s="112"/>
      <c r="D285" s="112"/>
      <c r="E285" s="112"/>
      <c r="F285" s="112"/>
      <c r="G285" s="34"/>
      <c r="H285" s="33"/>
      <c r="I285" s="33"/>
      <c r="J285" s="33"/>
      <c r="K285" s="33"/>
      <c r="L285" s="64"/>
      <c r="M285" s="56"/>
      <c r="N285" s="8"/>
      <c r="O285" s="8"/>
      <c r="P285" s="8"/>
    </row>
    <row r="286" spans="1:16" s="12" customFormat="1">
      <c r="A286" s="111"/>
      <c r="B286" s="112"/>
      <c r="C286" s="112"/>
      <c r="D286" s="112"/>
      <c r="E286" s="112"/>
      <c r="F286" s="112"/>
      <c r="G286" s="34"/>
      <c r="H286" s="33"/>
      <c r="I286" s="33"/>
      <c r="J286" s="33"/>
      <c r="K286" s="33"/>
      <c r="L286" s="64"/>
      <c r="M286" s="56"/>
      <c r="N286" s="8"/>
      <c r="O286" s="8"/>
      <c r="P286" s="8"/>
    </row>
    <row r="287" spans="1:16" s="12" customFormat="1">
      <c r="A287" s="111"/>
      <c r="B287" s="112"/>
      <c r="C287" s="112"/>
      <c r="D287" s="112"/>
      <c r="E287" s="112"/>
      <c r="F287" s="112"/>
      <c r="G287" s="34"/>
      <c r="H287" s="33"/>
      <c r="I287" s="33"/>
      <c r="J287" s="33"/>
      <c r="K287" s="33"/>
      <c r="L287" s="64"/>
      <c r="M287" s="56"/>
      <c r="N287" s="8"/>
      <c r="O287" s="8"/>
      <c r="P287" s="8"/>
    </row>
    <row r="288" spans="1:16" s="12" customFormat="1">
      <c r="A288" s="111"/>
      <c r="B288" s="112"/>
      <c r="C288" s="112"/>
      <c r="D288" s="112"/>
      <c r="E288" s="112"/>
      <c r="F288" s="112"/>
      <c r="G288" s="34"/>
      <c r="H288" s="33"/>
      <c r="I288" s="33"/>
      <c r="J288" s="33"/>
      <c r="K288" s="33"/>
      <c r="L288" s="64"/>
      <c r="M288" s="56"/>
      <c r="N288" s="8"/>
      <c r="O288" s="8"/>
      <c r="P288" s="8"/>
    </row>
    <row r="289" spans="1:16" s="12" customFormat="1">
      <c r="A289" s="111"/>
      <c r="B289" s="112"/>
      <c r="C289" s="112"/>
      <c r="D289" s="112"/>
      <c r="E289" s="112"/>
      <c r="F289" s="112"/>
      <c r="G289" s="34"/>
      <c r="H289" s="33"/>
      <c r="I289" s="33"/>
      <c r="J289" s="33"/>
      <c r="K289" s="33"/>
      <c r="L289" s="64"/>
      <c r="M289" s="56"/>
      <c r="N289" s="8"/>
      <c r="O289" s="8"/>
      <c r="P289" s="8"/>
    </row>
    <row r="290" spans="1:16" s="12" customFormat="1">
      <c r="A290" s="111"/>
      <c r="B290" s="112"/>
      <c r="C290" s="112"/>
      <c r="D290" s="112"/>
      <c r="E290" s="112"/>
      <c r="F290" s="112"/>
      <c r="G290" s="34"/>
      <c r="H290" s="33"/>
      <c r="I290" s="33"/>
      <c r="J290" s="33"/>
      <c r="K290" s="33"/>
      <c r="L290" s="64"/>
      <c r="M290" s="56"/>
      <c r="N290" s="8"/>
      <c r="O290" s="8"/>
      <c r="P290" s="8"/>
    </row>
    <row r="291" spans="1:16" s="12" customFormat="1">
      <c r="A291" s="111"/>
      <c r="B291" s="112"/>
      <c r="C291" s="112"/>
      <c r="D291" s="112"/>
      <c r="E291" s="112"/>
      <c r="F291" s="112"/>
      <c r="G291" s="34"/>
      <c r="H291" s="33"/>
      <c r="I291" s="33"/>
      <c r="J291" s="33"/>
      <c r="K291" s="33"/>
      <c r="L291" s="64"/>
      <c r="M291" s="56"/>
      <c r="N291" s="8"/>
      <c r="O291" s="8"/>
      <c r="P291" s="8"/>
    </row>
    <row r="292" spans="1:16" s="12" customFormat="1">
      <c r="A292" s="111"/>
      <c r="B292" s="112"/>
      <c r="C292" s="112"/>
      <c r="D292" s="112"/>
      <c r="E292" s="112"/>
      <c r="F292" s="112"/>
      <c r="G292" s="34"/>
      <c r="H292" s="33"/>
      <c r="I292" s="33"/>
      <c r="J292" s="33"/>
      <c r="K292" s="33"/>
      <c r="L292" s="64"/>
      <c r="M292" s="56"/>
      <c r="N292" s="8"/>
      <c r="O292" s="8"/>
      <c r="P292" s="8"/>
    </row>
    <row r="293" spans="1:16" s="12" customFormat="1">
      <c r="A293" s="111"/>
      <c r="B293" s="112"/>
      <c r="C293" s="112"/>
      <c r="D293" s="112"/>
      <c r="E293" s="112"/>
      <c r="F293" s="112"/>
      <c r="G293" s="34"/>
      <c r="H293" s="33"/>
      <c r="I293" s="33"/>
      <c r="J293" s="33"/>
      <c r="K293" s="33"/>
      <c r="L293" s="64"/>
      <c r="M293" s="56"/>
      <c r="N293" s="8"/>
      <c r="O293" s="8"/>
      <c r="P293" s="8"/>
    </row>
    <row r="294" spans="1:16" s="12" customFormat="1">
      <c r="A294" s="111"/>
      <c r="B294" s="112"/>
      <c r="C294" s="112"/>
      <c r="D294" s="112"/>
      <c r="E294" s="112"/>
      <c r="F294" s="112"/>
      <c r="G294" s="34"/>
      <c r="H294" s="33"/>
      <c r="I294" s="33"/>
      <c r="J294" s="33"/>
      <c r="K294" s="33"/>
      <c r="L294" s="64"/>
      <c r="M294" s="56"/>
      <c r="N294" s="8"/>
      <c r="O294" s="8"/>
      <c r="P294" s="8"/>
    </row>
    <row r="295" spans="1:16" s="12" customFormat="1">
      <c r="A295" s="111"/>
      <c r="B295" s="112"/>
      <c r="C295" s="112"/>
      <c r="D295" s="112"/>
      <c r="E295" s="112"/>
      <c r="F295" s="112"/>
      <c r="G295" s="34"/>
      <c r="H295" s="33"/>
      <c r="I295" s="33"/>
      <c r="J295" s="33"/>
      <c r="K295" s="33"/>
      <c r="L295" s="64"/>
      <c r="M295" s="56"/>
      <c r="N295" s="8"/>
      <c r="O295" s="8"/>
      <c r="P295" s="8"/>
    </row>
    <row r="296" spans="1:16" s="12" customFormat="1">
      <c r="A296" s="111"/>
      <c r="B296" s="112"/>
      <c r="C296" s="112"/>
      <c r="D296" s="112"/>
      <c r="E296" s="112"/>
      <c r="F296" s="112"/>
      <c r="G296" s="34"/>
      <c r="H296" s="33"/>
      <c r="I296" s="33"/>
      <c r="J296" s="33"/>
      <c r="K296" s="33"/>
      <c r="L296" s="64"/>
      <c r="M296" s="56"/>
      <c r="N296" s="8"/>
      <c r="O296" s="8"/>
      <c r="P296" s="8"/>
    </row>
    <row r="297" spans="1:16" s="12" customFormat="1">
      <c r="A297" s="111"/>
      <c r="B297" s="112"/>
      <c r="C297" s="112"/>
      <c r="D297" s="112"/>
      <c r="E297" s="112"/>
      <c r="F297" s="112"/>
      <c r="G297" s="34"/>
      <c r="H297" s="33"/>
      <c r="I297" s="33"/>
      <c r="J297" s="33"/>
      <c r="K297" s="33"/>
      <c r="L297" s="64"/>
      <c r="M297" s="56"/>
      <c r="N297" s="8"/>
      <c r="O297" s="8"/>
      <c r="P297" s="8"/>
    </row>
    <row r="298" spans="1:16" s="12" customFormat="1">
      <c r="A298" s="111"/>
      <c r="B298" s="112"/>
      <c r="C298" s="112"/>
      <c r="D298" s="112"/>
      <c r="E298" s="112"/>
      <c r="F298" s="112"/>
      <c r="G298" s="34"/>
      <c r="H298" s="33"/>
      <c r="I298" s="33"/>
      <c r="J298" s="33"/>
      <c r="K298" s="33"/>
      <c r="L298" s="64"/>
      <c r="M298" s="56"/>
      <c r="N298" s="8"/>
      <c r="O298" s="8"/>
      <c r="P298" s="8"/>
    </row>
    <row r="299" spans="1:16" s="12" customFormat="1">
      <c r="A299" s="111"/>
      <c r="B299" s="112"/>
      <c r="C299" s="112"/>
      <c r="D299" s="112"/>
      <c r="E299" s="112"/>
      <c r="F299" s="112"/>
      <c r="G299" s="34"/>
      <c r="H299" s="33"/>
      <c r="I299" s="33"/>
      <c r="J299" s="33"/>
      <c r="K299" s="33"/>
      <c r="L299" s="64"/>
      <c r="M299" s="56"/>
      <c r="N299" s="8"/>
      <c r="O299" s="8"/>
      <c r="P299" s="8"/>
    </row>
    <row r="300" spans="1:16" s="12" customFormat="1">
      <c r="A300" s="111"/>
      <c r="B300" s="112"/>
      <c r="C300" s="112"/>
      <c r="D300" s="112"/>
      <c r="E300" s="112"/>
      <c r="F300" s="112"/>
      <c r="G300" s="34"/>
      <c r="H300" s="33"/>
      <c r="I300" s="33"/>
      <c r="J300" s="33"/>
      <c r="K300" s="33"/>
      <c r="L300" s="64"/>
      <c r="M300" s="56"/>
      <c r="N300" s="8"/>
      <c r="O300" s="8"/>
      <c r="P300" s="8"/>
    </row>
    <row r="301" spans="1:16" s="12" customFormat="1">
      <c r="A301" s="111"/>
      <c r="B301" s="112"/>
      <c r="C301" s="112"/>
      <c r="D301" s="112"/>
      <c r="E301" s="112"/>
      <c r="F301" s="112"/>
      <c r="G301" s="34"/>
      <c r="H301" s="33"/>
      <c r="I301" s="33"/>
      <c r="J301" s="33"/>
      <c r="K301" s="33"/>
      <c r="L301" s="64"/>
      <c r="M301" s="56"/>
      <c r="N301" s="8"/>
      <c r="O301" s="8"/>
      <c r="P301" s="8"/>
    </row>
    <row r="302" spans="1:16" s="12" customFormat="1">
      <c r="A302" s="111"/>
      <c r="B302" s="112"/>
      <c r="C302" s="112"/>
      <c r="D302" s="112"/>
      <c r="E302" s="112"/>
      <c r="F302" s="112"/>
      <c r="G302" s="34"/>
      <c r="H302" s="33"/>
      <c r="I302" s="33"/>
      <c r="J302" s="33"/>
      <c r="K302" s="33"/>
      <c r="L302" s="64"/>
      <c r="M302" s="56"/>
      <c r="N302" s="8"/>
      <c r="O302" s="8"/>
      <c r="P302" s="8"/>
    </row>
    <row r="303" spans="1:16" s="12" customFormat="1">
      <c r="A303" s="111"/>
      <c r="B303" s="112"/>
      <c r="C303" s="112"/>
      <c r="D303" s="112"/>
      <c r="E303" s="112"/>
      <c r="F303" s="112"/>
      <c r="G303" s="34"/>
      <c r="H303" s="33"/>
      <c r="I303" s="33"/>
      <c r="J303" s="33"/>
      <c r="K303" s="33"/>
      <c r="L303" s="64"/>
      <c r="M303" s="56"/>
      <c r="N303" s="8"/>
      <c r="O303" s="8"/>
      <c r="P303" s="8"/>
    </row>
    <row r="304" spans="1:16" s="12" customFormat="1">
      <c r="A304" s="111"/>
      <c r="B304" s="112"/>
      <c r="C304" s="112"/>
      <c r="D304" s="112"/>
      <c r="E304" s="112"/>
      <c r="F304" s="112"/>
      <c r="G304" s="34"/>
      <c r="H304" s="33"/>
      <c r="I304" s="33"/>
      <c r="J304" s="33"/>
      <c r="K304" s="33"/>
      <c r="L304" s="64"/>
      <c r="M304" s="56"/>
      <c r="N304" s="8"/>
      <c r="O304" s="8"/>
      <c r="P304" s="8"/>
    </row>
    <row r="305" spans="1:16" s="12" customFormat="1">
      <c r="A305" s="111"/>
      <c r="B305" s="112"/>
      <c r="C305" s="112"/>
      <c r="D305" s="112"/>
      <c r="E305" s="112"/>
      <c r="F305" s="112"/>
      <c r="G305" s="34"/>
      <c r="H305" s="33"/>
      <c r="I305" s="33"/>
      <c r="J305" s="33"/>
      <c r="K305" s="33"/>
      <c r="L305" s="64"/>
      <c r="M305" s="56"/>
      <c r="N305" s="8"/>
      <c r="O305" s="8"/>
      <c r="P305" s="8"/>
    </row>
    <row r="306" spans="1:16" s="12" customFormat="1">
      <c r="A306" s="111"/>
      <c r="B306" s="112"/>
      <c r="C306" s="112"/>
      <c r="D306" s="112"/>
      <c r="E306" s="112"/>
      <c r="F306" s="112"/>
      <c r="G306" s="34"/>
      <c r="H306" s="33"/>
      <c r="I306" s="33"/>
      <c r="J306" s="33"/>
      <c r="K306" s="33"/>
      <c r="L306" s="64"/>
      <c r="M306" s="56"/>
      <c r="N306" s="8"/>
      <c r="O306" s="8"/>
      <c r="P306" s="8"/>
    </row>
    <row r="307" spans="1:16" s="12" customFormat="1">
      <c r="A307" s="111"/>
      <c r="B307" s="112"/>
      <c r="C307" s="112"/>
      <c r="D307" s="112"/>
      <c r="E307" s="112"/>
      <c r="F307" s="112"/>
      <c r="G307" s="34"/>
      <c r="H307" s="33"/>
      <c r="I307" s="33"/>
      <c r="J307" s="33"/>
      <c r="K307" s="33"/>
      <c r="L307" s="64"/>
      <c r="M307" s="56"/>
      <c r="N307" s="8"/>
      <c r="O307" s="8"/>
      <c r="P307" s="8"/>
    </row>
    <row r="308" spans="1:16" s="12" customFormat="1">
      <c r="A308" s="111"/>
      <c r="B308" s="112"/>
      <c r="C308" s="112"/>
      <c r="D308" s="112"/>
      <c r="E308" s="112"/>
      <c r="F308" s="112"/>
      <c r="G308" s="34"/>
      <c r="H308" s="33"/>
      <c r="I308" s="33"/>
      <c r="J308" s="33"/>
      <c r="K308" s="33"/>
      <c r="L308" s="64"/>
      <c r="M308" s="56"/>
      <c r="N308" s="8"/>
      <c r="O308" s="8"/>
      <c r="P308" s="8"/>
    </row>
    <row r="309" spans="1:16" s="12" customFormat="1">
      <c r="A309" s="111"/>
      <c r="B309" s="112"/>
      <c r="C309" s="112"/>
      <c r="D309" s="112"/>
      <c r="E309" s="112"/>
      <c r="F309" s="112"/>
      <c r="G309" s="34"/>
      <c r="H309" s="33"/>
      <c r="I309" s="33"/>
      <c r="J309" s="33"/>
      <c r="K309" s="33"/>
      <c r="L309" s="64"/>
      <c r="M309" s="56"/>
      <c r="N309" s="8"/>
      <c r="O309" s="8"/>
      <c r="P309" s="8"/>
    </row>
    <row r="310" spans="1:16" s="12" customFormat="1">
      <c r="A310" s="111"/>
      <c r="B310" s="112"/>
      <c r="C310" s="112"/>
      <c r="D310" s="112"/>
      <c r="E310" s="112"/>
      <c r="F310" s="112"/>
      <c r="G310" s="34"/>
      <c r="H310" s="33"/>
      <c r="I310" s="33"/>
      <c r="J310" s="33"/>
      <c r="K310" s="33"/>
      <c r="L310" s="64"/>
      <c r="M310" s="56"/>
      <c r="N310" s="8"/>
      <c r="O310" s="8"/>
      <c r="P310" s="8"/>
    </row>
    <row r="311" spans="1:16" s="12" customFormat="1">
      <c r="A311" s="111"/>
      <c r="B311" s="112"/>
      <c r="C311" s="112"/>
      <c r="D311" s="112"/>
      <c r="E311" s="112"/>
      <c r="F311" s="112"/>
      <c r="G311" s="34"/>
      <c r="H311" s="33"/>
      <c r="I311" s="33"/>
      <c r="J311" s="33"/>
      <c r="K311" s="33"/>
      <c r="L311" s="64"/>
      <c r="M311" s="56"/>
      <c r="N311" s="8"/>
      <c r="O311" s="8"/>
      <c r="P311" s="8"/>
    </row>
    <row r="312" spans="1:16" s="12" customFormat="1">
      <c r="A312" s="111"/>
      <c r="B312" s="112"/>
      <c r="C312" s="112"/>
      <c r="D312" s="112"/>
      <c r="E312" s="112"/>
      <c r="F312" s="112"/>
      <c r="G312" s="34"/>
      <c r="H312" s="33"/>
      <c r="I312" s="33"/>
      <c r="J312" s="33"/>
      <c r="K312" s="33"/>
      <c r="L312" s="64"/>
      <c r="M312" s="56"/>
      <c r="N312" s="8"/>
      <c r="O312" s="8"/>
      <c r="P312" s="8"/>
    </row>
    <row r="313" spans="1:16" s="12" customFormat="1">
      <c r="A313" s="111"/>
      <c r="B313" s="112"/>
      <c r="C313" s="112"/>
      <c r="D313" s="112"/>
      <c r="E313" s="112"/>
      <c r="F313" s="112"/>
      <c r="G313" s="34"/>
      <c r="H313" s="33"/>
      <c r="I313" s="33"/>
      <c r="J313" s="33"/>
      <c r="K313" s="33"/>
      <c r="L313" s="64"/>
      <c r="M313" s="56"/>
      <c r="N313" s="8"/>
      <c r="O313" s="8"/>
      <c r="P313" s="8"/>
    </row>
    <row r="314" spans="1:16" s="12" customFormat="1">
      <c r="A314" s="111"/>
      <c r="B314" s="112"/>
      <c r="C314" s="112"/>
      <c r="D314" s="112"/>
      <c r="E314" s="112"/>
      <c r="F314" s="112"/>
      <c r="G314" s="34"/>
      <c r="H314" s="33"/>
      <c r="I314" s="33"/>
      <c r="J314" s="33"/>
      <c r="K314" s="33"/>
      <c r="L314" s="64"/>
      <c r="M314" s="56"/>
      <c r="N314" s="8"/>
      <c r="O314" s="8"/>
      <c r="P314" s="8"/>
    </row>
    <row r="315" spans="1:16" s="12" customFormat="1">
      <c r="A315" s="111"/>
      <c r="B315" s="112"/>
      <c r="C315" s="112"/>
      <c r="D315" s="112"/>
      <c r="E315" s="112"/>
      <c r="F315" s="112"/>
      <c r="G315" s="34"/>
      <c r="H315" s="33"/>
      <c r="I315" s="33"/>
      <c r="J315" s="33"/>
      <c r="K315" s="33"/>
      <c r="L315" s="64"/>
      <c r="M315" s="56"/>
      <c r="N315" s="8"/>
      <c r="O315" s="8"/>
      <c r="P315" s="8"/>
    </row>
    <row r="316" spans="1:16" s="12" customFormat="1">
      <c r="A316" s="111"/>
      <c r="B316" s="112"/>
      <c r="C316" s="112"/>
      <c r="D316" s="112"/>
      <c r="E316" s="112"/>
      <c r="F316" s="112"/>
      <c r="G316" s="34"/>
      <c r="H316" s="33"/>
      <c r="I316" s="33"/>
      <c r="J316" s="33"/>
      <c r="K316" s="33"/>
      <c r="L316" s="64"/>
      <c r="M316" s="56"/>
      <c r="N316" s="8"/>
      <c r="O316" s="8"/>
      <c r="P316" s="8"/>
    </row>
    <row r="317" spans="1:16" s="12" customFormat="1">
      <c r="A317" s="111"/>
      <c r="B317" s="112"/>
      <c r="C317" s="112"/>
      <c r="D317" s="112"/>
      <c r="E317" s="112"/>
      <c r="F317" s="112"/>
      <c r="G317" s="34"/>
      <c r="H317" s="33"/>
      <c r="I317" s="33"/>
      <c r="J317" s="33"/>
      <c r="K317" s="33"/>
      <c r="L317" s="64"/>
      <c r="M317" s="56"/>
      <c r="N317" s="8"/>
      <c r="O317" s="8"/>
      <c r="P317" s="8"/>
    </row>
    <row r="318" spans="1:16" s="12" customFormat="1">
      <c r="A318" s="111"/>
      <c r="B318" s="112"/>
      <c r="C318" s="112"/>
      <c r="D318" s="112"/>
      <c r="E318" s="112"/>
      <c r="F318" s="112"/>
      <c r="G318" s="34"/>
      <c r="H318" s="33"/>
      <c r="I318" s="33"/>
      <c r="J318" s="33"/>
      <c r="K318" s="33"/>
      <c r="L318" s="64"/>
      <c r="M318" s="56"/>
      <c r="N318" s="8"/>
      <c r="O318" s="8"/>
      <c r="P318" s="8"/>
    </row>
    <row r="319" spans="1:16" s="12" customFormat="1">
      <c r="A319" s="111"/>
      <c r="B319" s="112"/>
      <c r="C319" s="112"/>
      <c r="D319" s="112"/>
      <c r="E319" s="112"/>
      <c r="F319" s="112"/>
      <c r="G319" s="34"/>
      <c r="H319" s="33"/>
      <c r="I319" s="33"/>
      <c r="J319" s="33"/>
      <c r="K319" s="33"/>
      <c r="L319" s="64"/>
      <c r="M319" s="56"/>
      <c r="N319" s="8"/>
      <c r="O319" s="8"/>
      <c r="P319" s="8"/>
    </row>
    <row r="320" spans="1:16" s="12" customFormat="1">
      <c r="A320" s="111"/>
      <c r="B320" s="112"/>
      <c r="C320" s="112"/>
      <c r="D320" s="112"/>
      <c r="E320" s="112"/>
      <c r="F320" s="112"/>
      <c r="G320" s="34"/>
      <c r="H320" s="33"/>
      <c r="I320" s="33"/>
      <c r="J320" s="33"/>
      <c r="K320" s="33"/>
      <c r="L320" s="64"/>
      <c r="M320" s="56"/>
      <c r="N320" s="8"/>
      <c r="O320" s="8"/>
      <c r="P320" s="8"/>
    </row>
    <row r="321" spans="1:16" s="12" customFormat="1">
      <c r="A321" s="111"/>
      <c r="B321" s="112"/>
      <c r="C321" s="112"/>
      <c r="D321" s="112"/>
      <c r="E321" s="112"/>
      <c r="F321" s="112"/>
      <c r="G321" s="34"/>
      <c r="H321" s="33"/>
      <c r="I321" s="33"/>
      <c r="J321" s="33"/>
      <c r="K321" s="33"/>
      <c r="L321" s="64"/>
      <c r="M321" s="56"/>
      <c r="N321" s="8"/>
      <c r="O321" s="8"/>
      <c r="P321" s="8"/>
    </row>
    <row r="322" spans="1:16" s="12" customFormat="1">
      <c r="A322" s="111"/>
      <c r="B322" s="112"/>
      <c r="C322" s="112"/>
      <c r="D322" s="112"/>
      <c r="E322" s="112"/>
      <c r="F322" s="112"/>
      <c r="G322" s="34"/>
      <c r="H322" s="33"/>
      <c r="I322" s="33"/>
      <c r="J322" s="33"/>
      <c r="K322" s="33"/>
      <c r="L322" s="64"/>
      <c r="M322" s="56"/>
      <c r="N322" s="8"/>
      <c r="O322" s="8"/>
      <c r="P322" s="8"/>
    </row>
    <row r="323" spans="1:16" s="12" customFormat="1">
      <c r="A323" s="111"/>
      <c r="B323" s="112"/>
      <c r="C323" s="112"/>
      <c r="D323" s="112"/>
      <c r="E323" s="112"/>
      <c r="F323" s="112"/>
      <c r="G323" s="34"/>
      <c r="H323" s="33"/>
      <c r="I323" s="33"/>
      <c r="J323" s="33"/>
      <c r="K323" s="33"/>
      <c r="L323" s="64"/>
      <c r="M323" s="56"/>
      <c r="N323" s="8"/>
      <c r="O323" s="8"/>
      <c r="P323" s="8"/>
    </row>
    <row r="324" spans="1:16" s="12" customFormat="1">
      <c r="A324" s="111"/>
      <c r="B324" s="112"/>
      <c r="C324" s="112"/>
      <c r="D324" s="112"/>
      <c r="E324" s="112"/>
      <c r="F324" s="112"/>
      <c r="G324" s="34"/>
      <c r="H324" s="33"/>
      <c r="I324" s="33"/>
      <c r="J324" s="33"/>
      <c r="K324" s="33"/>
      <c r="L324" s="64"/>
      <c r="M324" s="56"/>
      <c r="N324" s="8"/>
      <c r="O324" s="8"/>
      <c r="P324" s="8"/>
    </row>
    <row r="325" spans="1:16" s="12" customFormat="1">
      <c r="A325" s="111"/>
      <c r="B325" s="112"/>
      <c r="C325" s="112"/>
      <c r="D325" s="112"/>
      <c r="E325" s="112"/>
      <c r="F325" s="112"/>
      <c r="G325" s="34"/>
      <c r="H325" s="33"/>
      <c r="I325" s="33"/>
      <c r="J325" s="33"/>
      <c r="K325" s="33"/>
      <c r="L325" s="64"/>
      <c r="M325" s="56"/>
      <c r="N325" s="8"/>
      <c r="O325" s="8"/>
      <c r="P325" s="8"/>
    </row>
    <row r="326" spans="1:16" s="12" customFormat="1">
      <c r="A326" s="111"/>
      <c r="B326" s="112"/>
      <c r="C326" s="112"/>
      <c r="D326" s="112"/>
      <c r="E326" s="112"/>
      <c r="F326" s="112"/>
      <c r="G326" s="34"/>
      <c r="H326" s="33"/>
      <c r="I326" s="33"/>
      <c r="J326" s="33"/>
      <c r="K326" s="33"/>
      <c r="L326" s="64"/>
      <c r="M326" s="56"/>
      <c r="N326" s="8"/>
      <c r="O326" s="8"/>
      <c r="P326" s="8"/>
    </row>
    <row r="327" spans="1:16" s="12" customFormat="1">
      <c r="A327" s="111"/>
      <c r="B327" s="112"/>
      <c r="C327" s="112"/>
      <c r="D327" s="112"/>
      <c r="E327" s="112"/>
      <c r="F327" s="112"/>
      <c r="G327" s="34"/>
      <c r="H327" s="33"/>
      <c r="I327" s="33"/>
      <c r="J327" s="33"/>
      <c r="K327" s="33"/>
      <c r="L327" s="64"/>
      <c r="M327" s="56"/>
      <c r="N327" s="8"/>
      <c r="O327" s="8"/>
      <c r="P327" s="8"/>
    </row>
    <row r="328" spans="1:16" s="12" customFormat="1">
      <c r="A328" s="111"/>
      <c r="B328" s="112"/>
      <c r="C328" s="112"/>
      <c r="D328" s="112"/>
      <c r="E328" s="112"/>
      <c r="F328" s="112"/>
      <c r="G328" s="34"/>
      <c r="H328" s="33"/>
      <c r="I328" s="33"/>
      <c r="J328" s="33"/>
      <c r="K328" s="33"/>
      <c r="L328" s="64"/>
      <c r="M328" s="56"/>
      <c r="N328" s="8"/>
      <c r="O328" s="8"/>
      <c r="P328" s="8"/>
    </row>
    <row r="329" spans="1:16" s="12" customFormat="1">
      <c r="A329" s="111"/>
      <c r="B329" s="112"/>
      <c r="C329" s="112"/>
      <c r="D329" s="112"/>
      <c r="E329" s="112"/>
      <c r="F329" s="112"/>
      <c r="G329" s="34"/>
      <c r="H329" s="33"/>
      <c r="I329" s="33"/>
      <c r="J329" s="33"/>
      <c r="K329" s="33"/>
      <c r="L329" s="64"/>
      <c r="M329" s="56"/>
      <c r="N329" s="8"/>
      <c r="O329" s="8"/>
      <c r="P329" s="8"/>
    </row>
    <row r="330" spans="1:16" s="12" customFormat="1">
      <c r="A330" s="111"/>
      <c r="B330" s="112"/>
      <c r="C330" s="112"/>
      <c r="D330" s="112"/>
      <c r="E330" s="112"/>
      <c r="F330" s="112"/>
      <c r="G330" s="34"/>
      <c r="H330" s="33"/>
      <c r="I330" s="33"/>
      <c r="J330" s="33"/>
      <c r="K330" s="33"/>
      <c r="L330" s="64"/>
      <c r="M330" s="56"/>
      <c r="N330" s="8"/>
      <c r="O330" s="8"/>
      <c r="P330" s="8"/>
    </row>
    <row r="331" spans="1:16" s="12" customFormat="1">
      <c r="A331" s="111"/>
      <c r="B331" s="112"/>
      <c r="C331" s="112"/>
      <c r="D331" s="112"/>
      <c r="E331" s="112"/>
      <c r="F331" s="112"/>
      <c r="G331" s="34"/>
      <c r="H331" s="33"/>
      <c r="I331" s="33"/>
      <c r="J331" s="33"/>
      <c r="K331" s="33"/>
      <c r="L331" s="64"/>
      <c r="M331" s="56"/>
      <c r="N331" s="8"/>
      <c r="O331" s="8"/>
      <c r="P331" s="8"/>
    </row>
    <row r="332" spans="1:16" s="12" customFormat="1">
      <c r="A332" s="111"/>
      <c r="B332" s="112"/>
      <c r="C332" s="112"/>
      <c r="D332" s="112"/>
      <c r="E332" s="112"/>
      <c r="F332" s="112"/>
      <c r="G332" s="34"/>
      <c r="H332" s="33"/>
      <c r="I332" s="33"/>
      <c r="J332" s="33"/>
      <c r="K332" s="33"/>
      <c r="L332" s="64"/>
      <c r="M332" s="56"/>
      <c r="N332" s="8"/>
      <c r="O332" s="8"/>
      <c r="P332" s="8"/>
    </row>
    <row r="333" spans="1:16" s="12" customFormat="1">
      <c r="A333" s="111"/>
      <c r="B333" s="112"/>
      <c r="C333" s="112"/>
      <c r="D333" s="112"/>
      <c r="E333" s="112"/>
      <c r="F333" s="112"/>
      <c r="G333" s="34"/>
      <c r="H333" s="33"/>
      <c r="I333" s="33"/>
      <c r="J333" s="33"/>
      <c r="K333" s="33"/>
      <c r="L333" s="64"/>
      <c r="M333" s="56"/>
      <c r="N333" s="8"/>
      <c r="O333" s="8"/>
      <c r="P333" s="8"/>
    </row>
    <row r="334" spans="1:16" s="12" customFormat="1">
      <c r="A334" s="111"/>
      <c r="B334" s="112"/>
      <c r="C334" s="112"/>
      <c r="D334" s="112"/>
      <c r="E334" s="112"/>
      <c r="F334" s="112"/>
      <c r="G334" s="34"/>
      <c r="H334" s="33"/>
      <c r="I334" s="33"/>
      <c r="J334" s="33"/>
      <c r="K334" s="33"/>
      <c r="L334" s="64"/>
      <c r="M334" s="56"/>
      <c r="N334" s="8"/>
      <c r="O334" s="8"/>
      <c r="P334" s="8"/>
    </row>
    <row r="335" spans="1:16" s="12" customFormat="1">
      <c r="A335" s="111"/>
      <c r="B335" s="112"/>
      <c r="C335" s="112"/>
      <c r="D335" s="112"/>
      <c r="E335" s="112"/>
      <c r="F335" s="112"/>
      <c r="G335" s="34"/>
      <c r="H335" s="33"/>
      <c r="I335" s="33"/>
      <c r="J335" s="33"/>
      <c r="K335" s="33"/>
      <c r="L335" s="64"/>
      <c r="M335" s="56"/>
      <c r="N335" s="8"/>
      <c r="O335" s="8"/>
      <c r="P335" s="8"/>
    </row>
    <row r="336" spans="1:16" s="12" customFormat="1">
      <c r="A336" s="111"/>
      <c r="B336" s="112"/>
      <c r="C336" s="112"/>
      <c r="D336" s="112"/>
      <c r="E336" s="112"/>
      <c r="F336" s="112"/>
      <c r="G336" s="34"/>
      <c r="H336" s="33"/>
      <c r="I336" s="33"/>
      <c r="J336" s="33"/>
      <c r="K336" s="33"/>
      <c r="L336" s="64"/>
      <c r="M336" s="56"/>
      <c r="N336" s="8"/>
      <c r="O336" s="8"/>
      <c r="P336" s="8"/>
    </row>
    <row r="337" spans="1:16" s="12" customFormat="1">
      <c r="A337" s="111"/>
      <c r="B337" s="112"/>
      <c r="C337" s="112"/>
      <c r="D337" s="112"/>
      <c r="E337" s="112"/>
      <c r="F337" s="112"/>
      <c r="G337" s="34"/>
      <c r="H337" s="33"/>
      <c r="I337" s="33"/>
      <c r="J337" s="33"/>
      <c r="K337" s="33"/>
      <c r="L337" s="64"/>
      <c r="M337" s="56"/>
      <c r="N337" s="8"/>
      <c r="O337" s="8"/>
      <c r="P337" s="8"/>
    </row>
    <row r="338" spans="1:16" s="12" customFormat="1">
      <c r="A338" s="111"/>
      <c r="B338" s="112"/>
      <c r="C338" s="112"/>
      <c r="D338" s="112"/>
      <c r="E338" s="112"/>
      <c r="F338" s="112"/>
      <c r="G338" s="34"/>
      <c r="H338" s="33"/>
      <c r="I338" s="33"/>
      <c r="J338" s="33"/>
      <c r="K338" s="33"/>
      <c r="L338" s="64"/>
      <c r="M338" s="56"/>
      <c r="N338" s="8"/>
      <c r="O338" s="8"/>
      <c r="P338" s="8"/>
    </row>
    <row r="339" spans="1:16" s="12" customFormat="1">
      <c r="A339" s="111"/>
      <c r="B339" s="112"/>
      <c r="C339" s="112"/>
      <c r="D339" s="112"/>
      <c r="E339" s="112"/>
      <c r="F339" s="112"/>
      <c r="G339" s="34"/>
      <c r="H339" s="33"/>
      <c r="I339" s="33"/>
      <c r="J339" s="33"/>
      <c r="K339" s="33"/>
      <c r="L339" s="64"/>
      <c r="M339" s="56"/>
      <c r="N339" s="8"/>
      <c r="O339" s="8"/>
      <c r="P339" s="8"/>
    </row>
    <row r="340" spans="1:16" s="12" customFormat="1">
      <c r="A340" s="111"/>
      <c r="B340" s="112"/>
      <c r="C340" s="112"/>
      <c r="D340" s="112"/>
      <c r="E340" s="112"/>
      <c r="F340" s="112"/>
      <c r="G340" s="34"/>
      <c r="H340" s="33"/>
      <c r="I340" s="33"/>
      <c r="J340" s="33"/>
      <c r="K340" s="33"/>
      <c r="L340" s="64"/>
      <c r="M340" s="56"/>
      <c r="N340" s="8"/>
      <c r="O340" s="8"/>
      <c r="P340" s="8"/>
    </row>
    <row r="341" spans="1:16" s="12" customFormat="1">
      <c r="A341" s="111"/>
      <c r="B341" s="112"/>
      <c r="C341" s="112"/>
      <c r="D341" s="112"/>
      <c r="E341" s="112"/>
      <c r="F341" s="112"/>
      <c r="G341" s="34"/>
      <c r="H341" s="33"/>
      <c r="I341" s="33"/>
      <c r="J341" s="33"/>
      <c r="K341" s="33"/>
      <c r="L341" s="64"/>
      <c r="M341" s="56"/>
      <c r="N341" s="8"/>
      <c r="O341" s="8"/>
      <c r="P341" s="8"/>
    </row>
    <row r="342" spans="1:16" s="12" customFormat="1">
      <c r="A342" s="111"/>
      <c r="B342" s="112"/>
      <c r="C342" s="112"/>
      <c r="D342" s="112"/>
      <c r="E342" s="112"/>
      <c r="F342" s="112"/>
      <c r="G342" s="34"/>
      <c r="H342" s="33"/>
      <c r="I342" s="33"/>
      <c r="J342" s="33"/>
      <c r="K342" s="33"/>
      <c r="L342" s="64"/>
      <c r="M342" s="56"/>
      <c r="N342" s="8"/>
      <c r="O342" s="8"/>
      <c r="P342" s="8"/>
    </row>
    <row r="343" spans="1:16" s="12" customFormat="1">
      <c r="A343" s="111"/>
      <c r="B343" s="112"/>
      <c r="C343" s="112"/>
      <c r="D343" s="112"/>
      <c r="E343" s="112"/>
      <c r="F343" s="112"/>
      <c r="G343" s="34"/>
      <c r="H343" s="33"/>
      <c r="I343" s="33"/>
      <c r="J343" s="33"/>
      <c r="K343" s="33"/>
      <c r="L343" s="64"/>
      <c r="M343" s="56"/>
      <c r="N343" s="8"/>
      <c r="O343" s="8"/>
      <c r="P343" s="8"/>
    </row>
    <row r="344" spans="1:16" s="12" customFormat="1">
      <c r="A344" s="111"/>
      <c r="B344" s="112"/>
      <c r="C344" s="112"/>
      <c r="D344" s="112"/>
      <c r="E344" s="112"/>
      <c r="F344" s="112"/>
      <c r="G344" s="34"/>
      <c r="H344" s="33"/>
      <c r="I344" s="33"/>
      <c r="J344" s="33"/>
      <c r="K344" s="33"/>
      <c r="L344" s="64"/>
      <c r="M344" s="56"/>
      <c r="N344" s="8"/>
      <c r="O344" s="8"/>
      <c r="P344" s="8"/>
    </row>
    <row r="345" spans="1:16" s="12" customFormat="1">
      <c r="A345" s="111"/>
      <c r="B345" s="112"/>
      <c r="C345" s="112"/>
      <c r="D345" s="112"/>
      <c r="E345" s="112"/>
      <c r="F345" s="112"/>
      <c r="G345" s="34"/>
      <c r="H345" s="33"/>
      <c r="I345" s="33"/>
      <c r="J345" s="33"/>
      <c r="K345" s="33"/>
      <c r="L345" s="64"/>
      <c r="M345" s="56"/>
      <c r="N345" s="8"/>
      <c r="O345" s="8"/>
      <c r="P345" s="8"/>
    </row>
    <row r="346" spans="1:16" s="12" customFormat="1">
      <c r="A346" s="111"/>
      <c r="B346" s="112"/>
      <c r="C346" s="112"/>
      <c r="D346" s="112"/>
      <c r="E346" s="112"/>
      <c r="F346" s="112"/>
      <c r="G346" s="34"/>
      <c r="H346" s="33"/>
      <c r="I346" s="33"/>
      <c r="J346" s="33"/>
      <c r="K346" s="33"/>
      <c r="L346" s="64"/>
      <c r="M346" s="56"/>
      <c r="N346" s="8"/>
      <c r="O346" s="8"/>
      <c r="P346" s="8"/>
    </row>
    <row r="347" spans="1:16" s="12" customFormat="1">
      <c r="A347" s="111"/>
      <c r="B347" s="112"/>
      <c r="C347" s="112"/>
      <c r="D347" s="112"/>
      <c r="E347" s="112"/>
      <c r="F347" s="112"/>
      <c r="G347" s="34"/>
      <c r="H347" s="33"/>
      <c r="I347" s="33"/>
      <c r="J347" s="33"/>
      <c r="K347" s="33"/>
      <c r="L347" s="64"/>
      <c r="M347" s="56"/>
      <c r="N347" s="8"/>
      <c r="O347" s="8"/>
      <c r="P347" s="8"/>
    </row>
    <row r="348" spans="1:16" s="12" customFormat="1">
      <c r="A348" s="111"/>
      <c r="B348" s="112"/>
      <c r="C348" s="112"/>
      <c r="D348" s="112"/>
      <c r="E348" s="112"/>
      <c r="F348" s="112"/>
      <c r="G348" s="34"/>
      <c r="H348" s="33"/>
      <c r="I348" s="33"/>
      <c r="J348" s="33"/>
      <c r="K348" s="33"/>
      <c r="L348" s="64"/>
      <c r="M348" s="56"/>
      <c r="N348" s="8"/>
      <c r="O348" s="8"/>
      <c r="P348" s="8"/>
    </row>
    <row r="349" spans="1:16" s="12" customFormat="1">
      <c r="A349" s="111"/>
      <c r="B349" s="112"/>
      <c r="C349" s="112"/>
      <c r="D349" s="112"/>
      <c r="E349" s="112"/>
      <c r="F349" s="112"/>
      <c r="G349" s="34"/>
      <c r="H349" s="33"/>
      <c r="I349" s="33"/>
      <c r="J349" s="33"/>
      <c r="K349" s="33"/>
      <c r="L349" s="64"/>
      <c r="M349" s="56"/>
      <c r="N349" s="8"/>
      <c r="O349" s="8"/>
      <c r="P349" s="8"/>
    </row>
    <row r="350" spans="1:16" s="12" customFormat="1">
      <c r="A350" s="111"/>
      <c r="B350" s="112"/>
      <c r="C350" s="112"/>
      <c r="D350" s="112"/>
      <c r="E350" s="112"/>
      <c r="F350" s="112"/>
      <c r="G350" s="34"/>
      <c r="H350" s="33"/>
      <c r="I350" s="33"/>
      <c r="J350" s="33"/>
      <c r="K350" s="33"/>
      <c r="L350" s="64"/>
      <c r="M350" s="56"/>
      <c r="N350" s="8"/>
      <c r="O350" s="8"/>
      <c r="P350" s="8"/>
    </row>
    <row r="351" spans="1:16" s="12" customFormat="1">
      <c r="A351" s="111"/>
      <c r="B351" s="112"/>
      <c r="C351" s="112"/>
      <c r="D351" s="112"/>
      <c r="E351" s="112"/>
      <c r="F351" s="112"/>
      <c r="G351" s="34"/>
      <c r="H351" s="33"/>
      <c r="I351" s="33"/>
      <c r="J351" s="33"/>
      <c r="K351" s="33"/>
      <c r="L351" s="64"/>
      <c r="M351" s="56"/>
      <c r="N351" s="8"/>
      <c r="O351" s="8"/>
      <c r="P351" s="8"/>
    </row>
    <row r="352" spans="1:16" s="12" customFormat="1">
      <c r="A352" s="111"/>
      <c r="B352" s="112"/>
      <c r="C352" s="112"/>
      <c r="D352" s="112"/>
      <c r="E352" s="112"/>
      <c r="F352" s="112"/>
      <c r="G352" s="34"/>
      <c r="H352" s="33"/>
      <c r="I352" s="33"/>
      <c r="J352" s="33"/>
      <c r="K352" s="33"/>
      <c r="L352" s="64"/>
      <c r="M352" s="56"/>
      <c r="N352" s="8"/>
      <c r="O352" s="8"/>
      <c r="P352" s="8"/>
    </row>
    <row r="353" spans="1:16" s="12" customFormat="1">
      <c r="A353" s="111"/>
      <c r="B353" s="112"/>
      <c r="C353" s="112"/>
      <c r="D353" s="112"/>
      <c r="E353" s="112"/>
      <c r="F353" s="112"/>
      <c r="G353" s="34"/>
      <c r="H353" s="33"/>
      <c r="I353" s="33"/>
      <c r="J353" s="33"/>
      <c r="K353" s="33"/>
      <c r="L353" s="64"/>
      <c r="M353" s="56"/>
      <c r="N353" s="8"/>
      <c r="O353" s="8"/>
      <c r="P353" s="8"/>
    </row>
    <row r="354" spans="1:16" s="12" customFormat="1">
      <c r="A354" s="111"/>
      <c r="B354" s="112"/>
      <c r="C354" s="112"/>
      <c r="D354" s="112"/>
      <c r="E354" s="112"/>
      <c r="F354" s="112"/>
      <c r="G354" s="34"/>
      <c r="H354" s="33"/>
      <c r="I354" s="33"/>
      <c r="J354" s="33"/>
      <c r="K354" s="33"/>
      <c r="L354" s="64"/>
      <c r="M354" s="56"/>
      <c r="N354" s="8"/>
      <c r="O354" s="8"/>
      <c r="P354" s="8"/>
    </row>
    <row r="355" spans="1:16" s="12" customFormat="1">
      <c r="A355" s="111"/>
      <c r="B355" s="112"/>
      <c r="C355" s="112"/>
      <c r="D355" s="112"/>
      <c r="E355" s="112"/>
      <c r="F355" s="112"/>
      <c r="G355" s="34"/>
      <c r="H355" s="33"/>
      <c r="I355" s="33"/>
      <c r="J355" s="33"/>
      <c r="K355" s="33"/>
      <c r="L355" s="64"/>
      <c r="M355" s="56"/>
      <c r="N355" s="8"/>
      <c r="O355" s="8"/>
      <c r="P355" s="8"/>
    </row>
    <row r="356" spans="1:16" s="12" customFormat="1">
      <c r="A356" s="111"/>
      <c r="B356" s="112"/>
      <c r="C356" s="112"/>
      <c r="D356" s="112"/>
      <c r="E356" s="112"/>
      <c r="F356" s="112"/>
      <c r="G356" s="34"/>
      <c r="H356" s="33"/>
      <c r="I356" s="33"/>
      <c r="J356" s="33"/>
      <c r="K356" s="33"/>
      <c r="L356" s="64"/>
      <c r="M356" s="56"/>
      <c r="N356" s="8"/>
      <c r="O356" s="8"/>
      <c r="P356" s="8"/>
    </row>
    <row r="357" spans="1:16" s="12" customFormat="1">
      <c r="A357" s="111"/>
      <c r="B357" s="112"/>
      <c r="C357" s="112"/>
      <c r="D357" s="112"/>
      <c r="E357" s="112"/>
      <c r="F357" s="112"/>
      <c r="G357" s="34"/>
      <c r="H357" s="33"/>
      <c r="I357" s="33"/>
      <c r="J357" s="33"/>
      <c r="K357" s="33"/>
      <c r="L357" s="64"/>
      <c r="M357" s="56"/>
      <c r="N357" s="8"/>
      <c r="O357" s="8"/>
      <c r="P357" s="8"/>
    </row>
    <row r="358" spans="1:16" s="12" customFormat="1">
      <c r="A358" s="111"/>
      <c r="B358" s="112"/>
      <c r="C358" s="112"/>
      <c r="D358" s="112"/>
      <c r="E358" s="112"/>
      <c r="F358" s="112"/>
      <c r="G358" s="34"/>
      <c r="H358" s="33"/>
      <c r="I358" s="33"/>
      <c r="J358" s="33"/>
      <c r="K358" s="33"/>
      <c r="L358" s="64"/>
      <c r="M358" s="56"/>
      <c r="N358" s="8"/>
      <c r="O358" s="8"/>
      <c r="P358" s="8"/>
    </row>
    <row r="359" spans="1:16" s="12" customFormat="1">
      <c r="A359" s="111"/>
      <c r="B359" s="112"/>
      <c r="C359" s="112"/>
      <c r="D359" s="112"/>
      <c r="E359" s="112"/>
      <c r="F359" s="112"/>
      <c r="G359" s="34"/>
      <c r="H359" s="33"/>
      <c r="I359" s="33"/>
      <c r="J359" s="33"/>
      <c r="K359" s="33"/>
      <c r="L359" s="64"/>
      <c r="M359" s="56"/>
      <c r="N359" s="8"/>
      <c r="O359" s="8"/>
      <c r="P359" s="8"/>
    </row>
    <row r="360" spans="1:16" s="12" customFormat="1">
      <c r="A360" s="111"/>
      <c r="B360" s="112"/>
      <c r="C360" s="112"/>
      <c r="D360" s="112"/>
      <c r="E360" s="112"/>
      <c r="F360" s="112"/>
      <c r="G360" s="34"/>
      <c r="H360" s="33"/>
      <c r="I360" s="33"/>
      <c r="J360" s="33"/>
      <c r="K360" s="33"/>
      <c r="L360" s="64"/>
      <c r="M360" s="56"/>
      <c r="N360" s="8"/>
      <c r="O360" s="8"/>
      <c r="P360" s="8"/>
    </row>
    <row r="361" spans="1:16" s="12" customFormat="1">
      <c r="A361" s="111"/>
      <c r="B361" s="112"/>
      <c r="C361" s="112"/>
      <c r="D361" s="112"/>
      <c r="E361" s="112"/>
      <c r="F361" s="112"/>
      <c r="G361" s="34"/>
      <c r="H361" s="33"/>
      <c r="I361" s="33"/>
      <c r="J361" s="33"/>
      <c r="K361" s="33"/>
      <c r="L361" s="64"/>
      <c r="M361" s="56"/>
      <c r="N361" s="8"/>
      <c r="O361" s="8"/>
      <c r="P361" s="8"/>
    </row>
    <row r="362" spans="1:16" s="12" customFormat="1">
      <c r="A362" s="111"/>
      <c r="B362" s="112"/>
      <c r="C362" s="112"/>
      <c r="D362" s="112"/>
      <c r="E362" s="112"/>
      <c r="F362" s="112"/>
      <c r="G362" s="34"/>
      <c r="H362" s="33"/>
      <c r="I362" s="33"/>
      <c r="J362" s="33"/>
      <c r="K362" s="33"/>
      <c r="L362" s="64"/>
      <c r="M362" s="56"/>
      <c r="N362" s="8"/>
      <c r="O362" s="8"/>
      <c r="P362" s="8"/>
    </row>
    <row r="363" spans="1:16" s="12" customFormat="1">
      <c r="A363" s="111"/>
      <c r="B363" s="112"/>
      <c r="C363" s="112"/>
      <c r="D363" s="112"/>
      <c r="E363" s="112"/>
      <c r="F363" s="112"/>
      <c r="G363" s="34"/>
      <c r="H363" s="33"/>
      <c r="I363" s="33"/>
      <c r="J363" s="33"/>
      <c r="K363" s="33"/>
      <c r="L363" s="64"/>
      <c r="M363" s="56"/>
      <c r="N363" s="8"/>
      <c r="O363" s="8"/>
      <c r="P363" s="8"/>
    </row>
    <row r="364" spans="1:16" s="12" customFormat="1">
      <c r="A364" s="111"/>
      <c r="B364" s="112"/>
      <c r="C364" s="112"/>
      <c r="D364" s="112"/>
      <c r="E364" s="112"/>
      <c r="F364" s="112"/>
      <c r="G364" s="34"/>
      <c r="H364" s="33"/>
      <c r="I364" s="33"/>
      <c r="J364" s="33"/>
      <c r="K364" s="33"/>
      <c r="L364" s="64"/>
      <c r="M364" s="56"/>
      <c r="N364" s="8"/>
      <c r="O364" s="8"/>
      <c r="P364" s="8"/>
    </row>
    <row r="365" spans="1:16">
      <c r="A365" s="113"/>
      <c r="B365" s="114"/>
      <c r="C365" s="114"/>
      <c r="D365" s="114"/>
      <c r="E365" s="114"/>
      <c r="F365" s="114"/>
      <c r="G365" s="164"/>
    </row>
  </sheetData>
  <mergeCells count="18">
    <mergeCell ref="B144:F144"/>
    <mergeCell ref="B143:F143"/>
    <mergeCell ref="A105:A141"/>
    <mergeCell ref="A90:A104"/>
    <mergeCell ref="A88:A89"/>
    <mergeCell ref="A58:A62"/>
    <mergeCell ref="A69:A70"/>
    <mergeCell ref="A75:A76"/>
    <mergeCell ref="A66:A67"/>
    <mergeCell ref="A77:A87"/>
    <mergeCell ref="A71:A74"/>
    <mergeCell ref="A63:A64"/>
    <mergeCell ref="A47:A57"/>
    <mergeCell ref="A5:A17"/>
    <mergeCell ref="A30:A41"/>
    <mergeCell ref="A42:A44"/>
    <mergeCell ref="A45:A46"/>
    <mergeCell ref="A18:A29"/>
  </mergeCells>
  <phoneticPr fontId="0" type="noConversion"/>
  <pageMargins left="0.23622047244094491" right="0" top="0" bottom="0.15748031496062992" header="0.15748031496062992" footer="0.15748031496062992"/>
  <pageSetup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учр-я </vt:lpstr>
      <vt:lpstr>УФСИН аппр</vt:lpstr>
      <vt:lpstr>'УФСИН аппр'!Заголовки_для_печати</vt:lpstr>
      <vt:lpstr>'учр-я '!Заголовки_для_печати</vt:lpstr>
      <vt:lpstr>'УФСИН аппр'!Область_печати</vt:lpstr>
      <vt:lpstr>'учр-я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Юдина</cp:lastModifiedBy>
  <cp:lastPrinted>2013-12-30T04:18:18Z</cp:lastPrinted>
  <dcterms:created xsi:type="dcterms:W3CDTF">1996-10-08T23:32:33Z</dcterms:created>
  <dcterms:modified xsi:type="dcterms:W3CDTF">2015-03-16T14:09:21Z</dcterms:modified>
</cp:coreProperties>
</file>